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 seulement" sheetId="2" r:id="rId5"/>
    <sheet name="Container" sheetId="3" r:id="rId6"/>
  </sheets>
</workbook>
</file>

<file path=xl/sharedStrings.xml><?xml version="1.0" encoding="utf-8"?>
<sst xmlns="http://schemas.openxmlformats.org/spreadsheetml/2006/main" uniqueCount="55">
  <si>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</si>
  <si>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</si>
  <si>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</si>
  <si>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</si>
  <si>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 seulement</t>
  </si>
  <si>
    <t>Table 1</t>
  </si>
  <si>
    <t>CALCULATRICE DE PRIX</t>
  </si>
  <si>
    <t>TAUX DE CHANGE</t>
  </si>
  <si>
    <t>TARIF</t>
  </si>
  <si>
    <t>DOUANE</t>
  </si>
  <si>
    <t>TRANSPORT ASHLEY</t>
  </si>
  <si>
    <t>FUEL SURCHARGE</t>
  </si>
  <si>
    <t>TRANSPORT TACTIK (CAN $)</t>
  </si>
  <si>
    <t>MARGE</t>
  </si>
  <si>
    <t>DOMESTIQUE</t>
  </si>
  <si>
    <t>MODÈLE</t>
  </si>
  <si>
    <t>COST US$</t>
  </si>
  <si>
    <t>DOUANE/TARIF</t>
  </si>
  <si>
    <t>TRANSPORT ASHLEY (CAN$)</t>
  </si>
  <si>
    <t>LANDED COST CAN$</t>
  </si>
  <si>
    <t>DÉTAIL</t>
  </si>
  <si>
    <t>IMPORTATION</t>
  </si>
  <si>
    <t>LANDED COST SANS TARIF/DOUANE</t>
  </si>
  <si>
    <t>SANS Profit sur item avec tarif</t>
  </si>
  <si>
    <t>TARIF CAN$</t>
  </si>
  <si>
    <t>AVEC Profit sur item avec tarif</t>
  </si>
  <si>
    <t>Details</t>
  </si>
  <si>
    <t>Container</t>
  </si>
  <si>
    <t>$ CN</t>
  </si>
  <si>
    <t>PRIX CONTAINER ($US)</t>
  </si>
  <si>
    <t>CUBES CONTAINER</t>
  </si>
  <si>
    <t>Taux de change</t>
  </si>
  <si>
    <t>PRIX CUBAGE CONTAINER (CAN$)</t>
  </si>
  <si>
    <t>PRIX TRUCKLOAD ($CAN)</t>
  </si>
  <si>
    <t>CUBES TRUCKLOAD</t>
  </si>
  <si>
    <t>PRIX CUBAGE TRUCKLOAD ($CAN)</t>
  </si>
  <si>
    <t>Tarif 50.3% included</t>
  </si>
  <si>
    <t>DESCRIPTION</t>
  </si>
  <si>
    <t># ITEM</t>
  </si>
  <si>
    <t>QUANTITÉ</t>
  </si>
  <si>
    <t>COST $US</t>
  </si>
  <si>
    <t>CUBAGE</t>
  </si>
  <si>
    <t>CUBAGE TOTAL</t>
  </si>
  <si>
    <t>TRANSPORT CONTAINER ($CAN)</t>
  </si>
  <si>
    <t>TRANSPORT TRAILER ($CAN)</t>
  </si>
  <si>
    <t>DOUANE ($CAN)</t>
  </si>
  <si>
    <t>Tarif 50.3%</t>
  </si>
  <si>
    <t>LANDED ($CAN)</t>
  </si>
  <si>
    <t>PRIX TOTAL</t>
  </si>
  <si>
    <t>Sofa</t>
  </si>
  <si>
    <t>332xx</t>
  </si>
  <si>
    <t>Causeuse</t>
  </si>
  <si>
    <t>Fauteuil</t>
  </si>
  <si>
    <t>U438</t>
  </si>
  <si>
    <t>Sect’l</t>
  </si>
</sst>
</file>

<file path=xl/styles.xml><?xml version="1.0" encoding="utf-8"?>
<styleSheet xmlns="http://schemas.openxmlformats.org/spreadsheetml/2006/main">
  <numFmts count="9">
    <numFmt numFmtId="0" formatCode="General"/>
    <numFmt numFmtId="59" formatCode="0.0%"/>
    <numFmt numFmtId="60" formatCode="&quot;$&quot;#,##0"/>
    <numFmt numFmtId="61" formatCode="&quot;$&quot;#,##0.00"/>
    <numFmt numFmtId="62" formatCode="&quot; &quot;&quot;$&quot;* #,##0.00&quot; &quot;;&quot;-&quot;&quot;$&quot;* #,##0.00&quot; &quot;;&quot; &quot;&quot;$&quot;* &quot;-&quot;??"/>
    <numFmt numFmtId="63" formatCode="&quot;$&quot;0"/>
    <numFmt numFmtId="64" formatCode="&quot;$&quot;0.00"/>
    <numFmt numFmtId="65" formatCode="&quot;$&quot;0.0#"/>
    <numFmt numFmtId="66" formatCode="&quot;$&quot;0.0##"/>
  </numFmts>
  <fonts count="31">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sz val="15"/>
      <color indexed="8"/>
      <name val="Comic Sans MS"/>
    </font>
    <font>
      <sz val="12"/>
      <color indexed="8"/>
      <name val="Comic Sans MS"/>
    </font>
    <font>
      <sz val="15"/>
      <color indexed="8"/>
      <name val="Bodoni SvtyTwo ITC TT-Book"/>
    </font>
    <font>
      <sz val="6"/>
      <color indexed="8"/>
      <name val="Comic Sans MS"/>
    </font>
    <font>
      <sz val="10"/>
      <color indexed="15"/>
      <name val="Charter Roman"/>
    </font>
    <font>
      <sz val="8"/>
      <color indexed="8"/>
      <name val="Bodoni SvtyTwo ITC TT-Book"/>
    </font>
    <font>
      <sz val="10"/>
      <color indexed="8"/>
      <name val="Arial"/>
    </font>
    <font>
      <b val="1"/>
      <sz val="13"/>
      <color indexed="8"/>
      <name val="Comic Sans MS"/>
    </font>
    <font>
      <sz val="13"/>
      <color indexed="8"/>
      <name val="Bodoni SvtyTwo ITC TT-Bold"/>
    </font>
    <font>
      <u val="single"/>
      <sz val="16"/>
      <color indexed="18"/>
      <name val="Comic Sans MS"/>
    </font>
    <font>
      <u val="single"/>
      <sz val="16"/>
      <color indexed="18"/>
      <name val="Bodoni SvtyTwo ITC TT-Book"/>
    </font>
    <font>
      <sz val="7"/>
      <color indexed="8"/>
      <name val="Comic Sans MS"/>
    </font>
    <font>
      <b val="1"/>
      <sz val="7"/>
      <color indexed="8"/>
      <name val="Comic Sans MS"/>
    </font>
    <font>
      <sz val="6"/>
      <color indexed="8"/>
      <name val="Arial"/>
    </font>
    <font>
      <b val="1"/>
      <sz val="9"/>
      <color indexed="8"/>
      <name val="Comic Sans MS"/>
    </font>
    <font>
      <sz val="9"/>
      <color indexed="8"/>
      <name val="Comic Sans MS"/>
    </font>
    <font>
      <sz val="9"/>
      <color indexed="8"/>
      <name val="Bodoni SvtyTwo ITC TT-Book"/>
    </font>
    <font>
      <b val="1"/>
      <sz val="15"/>
      <color indexed="8"/>
      <name val="Comic Sans MS"/>
    </font>
    <font>
      <b val="1"/>
      <sz val="9"/>
      <color indexed="8"/>
      <name val="Arial"/>
    </font>
    <font>
      <b val="1"/>
      <sz val="12"/>
      <color indexed="8"/>
      <name val="Comic Sans MS"/>
    </font>
    <font>
      <b val="1"/>
      <sz val="7"/>
      <color indexed="24"/>
      <name val="Comic Sans MS"/>
    </font>
    <font>
      <sz val="7"/>
      <color indexed="8"/>
      <name val="Bodoni SvtyTwo ITC TT-Bold"/>
    </font>
    <font>
      <sz val="12"/>
      <color indexed="8"/>
      <name val="Helvetica"/>
    </font>
    <font>
      <sz val="10"/>
      <color indexed="8"/>
      <name val="Helvetica"/>
    </font>
    <font>
      <b val="1"/>
      <sz val="10"/>
      <color indexed="8"/>
      <name val="Helvetica"/>
    </font>
    <font>
      <b val="1"/>
      <sz val="10"/>
      <color indexed="8"/>
      <name val="Arial"/>
    </font>
  </fonts>
  <fills count="1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6"/>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s>
  <borders count="39">
    <border>
      <left/>
      <right/>
      <top/>
      <bottom/>
      <diagonal/>
    </border>
    <border>
      <left style="thin">
        <color indexed="13"/>
      </left>
      <right style="thin">
        <color indexed="13"/>
      </right>
      <top style="thin">
        <color indexed="13"/>
      </top>
      <bottom style="thin">
        <color indexed="13"/>
      </bottom>
      <diagonal/>
    </border>
    <border>
      <left style="thin">
        <color indexed="13"/>
      </left>
      <right>
        <color indexed="13"/>
      </right>
      <top style="thin">
        <color indexed="13"/>
      </top>
      <bottom style="thin">
        <color indexed="13"/>
      </bottom>
      <diagonal/>
    </border>
    <border>
      <left>
        <color indexed="13"/>
      </left>
      <right>
        <color indexed="13"/>
      </right>
      <top style="thin">
        <color indexed="13"/>
      </top>
      <bottom style="thin">
        <color indexed="13"/>
      </bottom>
      <diagonal/>
    </border>
    <border>
      <left>
        <color indexed="13"/>
      </left>
      <right style="thin">
        <color indexed="13"/>
      </right>
      <top style="thin">
        <color indexed="13"/>
      </top>
      <bottom style="thin">
        <color indexed="13"/>
      </bottom>
      <diagonal/>
    </border>
    <border>
      <left style="thin">
        <color indexed="13"/>
      </left>
      <right style="thin">
        <color indexed="13"/>
      </right>
      <top style="thin">
        <color indexed="13"/>
      </top>
      <bottom>
        <color indexed="13"/>
      </bottom>
      <diagonal/>
    </border>
    <border>
      <left style="thin">
        <color indexed="13"/>
      </left>
      <right style="thin">
        <color indexed="13"/>
      </right>
      <top>
        <color indexed="13"/>
      </top>
      <bottom style="thin">
        <color indexed="13"/>
      </bottom>
      <diagonal/>
    </border>
    <border>
      <left style="thin">
        <color indexed="13"/>
      </left>
      <right style="thin">
        <color indexed="13"/>
      </right>
      <top style="thin">
        <color indexed="13"/>
      </top>
      <bottom/>
      <diagonal/>
    </border>
    <border>
      <left style="thin">
        <color indexed="13"/>
      </left>
      <right/>
      <top style="thin">
        <color indexed="13"/>
      </top>
      <bottom/>
      <diagonal/>
    </border>
    <border>
      <left/>
      <right style="thin">
        <color indexed="13"/>
      </right>
      <top style="thin">
        <color indexed="13"/>
      </top>
      <bottom/>
      <diagonal/>
    </border>
    <border>
      <left style="thin">
        <color indexed="13"/>
      </left>
      <right style="thin">
        <color indexed="13"/>
      </right>
      <top/>
      <bottom style="thin">
        <color indexed="13"/>
      </bottom>
      <diagonal/>
    </border>
    <border>
      <left style="thin">
        <color indexed="13"/>
      </left>
      <right/>
      <top/>
      <bottom style="thin">
        <color indexed="13"/>
      </bottom>
      <diagonal/>
    </border>
    <border>
      <left/>
      <right style="thin">
        <color indexed="13"/>
      </right>
      <top/>
      <bottom style="thin">
        <color indexed="13"/>
      </bottom>
      <diagonal/>
    </border>
    <border>
      <left style="thin">
        <color indexed="13"/>
      </left>
      <right style="thin">
        <color indexed="25"/>
      </right>
      <top style="thin">
        <color indexed="25"/>
      </top>
      <bottom style="thin">
        <color indexed="25"/>
      </bottom>
      <diagonal/>
    </border>
    <border>
      <left style="thin">
        <color indexed="25"/>
      </left>
      <right style="thin">
        <color indexed="25"/>
      </right>
      <top style="thin">
        <color indexed="25"/>
      </top>
      <bottom style="thin">
        <color indexed="25"/>
      </bottom>
      <diagonal/>
    </border>
    <border>
      <left style="thin">
        <color indexed="25"/>
      </left>
      <right style="thin">
        <color indexed="13"/>
      </right>
      <top style="thin">
        <color indexed="25"/>
      </top>
      <bottom style="thin">
        <color indexed="25"/>
      </bottom>
      <diagonal/>
    </border>
    <border>
      <left style="thin">
        <color indexed="13"/>
      </left>
      <right style="thin">
        <color indexed="25"/>
      </right>
      <top style="thin">
        <color indexed="25"/>
      </top>
      <bottom style="thin">
        <color indexed="27"/>
      </bottom>
      <diagonal/>
    </border>
    <border>
      <left style="thin">
        <color indexed="25"/>
      </left>
      <right style="thin">
        <color indexed="25"/>
      </right>
      <top style="thin">
        <color indexed="25"/>
      </top>
      <bottom style="thin">
        <color indexed="27"/>
      </bottom>
      <diagonal/>
    </border>
    <border>
      <left style="thin">
        <color indexed="25"/>
      </left>
      <right style="thin">
        <color indexed="13"/>
      </right>
      <top style="thin">
        <color indexed="25"/>
      </top>
      <bottom style="thin">
        <color indexed="27"/>
      </bottom>
      <diagonal/>
    </border>
    <border>
      <left style="thin">
        <color indexed="13"/>
      </left>
      <right style="thin">
        <color indexed="25"/>
      </right>
      <top style="thin">
        <color indexed="27"/>
      </top>
      <bottom style="thin">
        <color indexed="25"/>
      </bottom>
      <diagonal/>
    </border>
    <border>
      <left style="thin">
        <color indexed="25"/>
      </left>
      <right style="thin">
        <color indexed="25"/>
      </right>
      <top style="thin">
        <color indexed="27"/>
      </top>
      <bottom style="thin">
        <color indexed="25"/>
      </bottom>
      <diagonal/>
    </border>
    <border>
      <left style="thin">
        <color indexed="25"/>
      </left>
      <right style="thin">
        <color indexed="13"/>
      </right>
      <top style="thin">
        <color indexed="27"/>
      </top>
      <bottom style="thin">
        <color indexed="25"/>
      </bottom>
      <diagonal/>
    </border>
    <border>
      <left style="thin">
        <color indexed="13"/>
      </left>
      <right style="thin">
        <color indexed="25"/>
      </right>
      <top style="thin">
        <color indexed="25"/>
      </top>
      <bottom style="thin">
        <color indexed="13"/>
      </bottom>
      <diagonal/>
    </border>
    <border>
      <left style="thin">
        <color indexed="25"/>
      </left>
      <right style="thin">
        <color indexed="25"/>
      </right>
      <top style="thin">
        <color indexed="25"/>
      </top>
      <bottom style="thin">
        <color indexed="13"/>
      </bottom>
      <diagonal/>
    </border>
    <border>
      <left style="thin">
        <color indexed="25"/>
      </left>
      <right style="thin">
        <color indexed="13"/>
      </right>
      <top style="thin">
        <color indexed="25"/>
      </top>
      <bottom style="thin">
        <color indexed="13"/>
      </bottom>
      <diagonal/>
    </border>
    <border>
      <left style="thin">
        <color indexed="13"/>
      </left>
      <right style="thin">
        <color indexed="13"/>
      </right>
      <top style="thin">
        <color indexed="13"/>
      </top>
      <bottom style="thin">
        <color indexed="30"/>
      </bottom>
      <diagonal/>
    </border>
    <border>
      <left style="thin">
        <color indexed="30"/>
      </left>
      <right style="thin">
        <color indexed="13"/>
      </right>
      <top style="thin">
        <color indexed="30"/>
      </top>
      <bottom style="thin">
        <color indexed="30"/>
      </bottom>
      <diagonal/>
    </border>
    <border>
      <left style="thin">
        <color indexed="13"/>
      </left>
      <right style="thin">
        <color indexed="13"/>
      </right>
      <top style="thin">
        <color indexed="30"/>
      </top>
      <bottom style="thin">
        <color indexed="30"/>
      </bottom>
      <diagonal/>
    </border>
    <border>
      <left style="thin">
        <color indexed="13"/>
      </left>
      <right style="thin">
        <color indexed="30"/>
      </right>
      <top style="thin">
        <color indexed="30"/>
      </top>
      <bottom style="thin">
        <color indexed="30"/>
      </bottom>
      <diagonal/>
    </border>
    <border>
      <left style="thin">
        <color indexed="13"/>
      </left>
      <right style="thin">
        <color indexed="13"/>
      </right>
      <top style="thin">
        <color indexed="30"/>
      </top>
      <bottom style="thin">
        <color indexed="13"/>
      </bottom>
      <diagonal/>
    </border>
    <border>
      <left style="thin">
        <color indexed="13"/>
      </left>
      <right style="thin">
        <color indexed="13"/>
      </right>
      <top style="thin">
        <color indexed="13"/>
      </top>
      <bottom style="thin">
        <color indexed="31"/>
      </bottom>
      <diagonal/>
    </border>
    <border>
      <left style="thin">
        <color indexed="13"/>
      </left>
      <right style="thin">
        <color indexed="31"/>
      </right>
      <top style="thin">
        <color indexed="13"/>
      </top>
      <bottom style="thin">
        <color indexed="13"/>
      </bottom>
      <diagonal/>
    </border>
    <border>
      <left style="thin">
        <color indexed="31"/>
      </left>
      <right style="thin">
        <color indexed="13"/>
      </right>
      <top style="thin">
        <color indexed="31"/>
      </top>
      <bottom style="thin">
        <color indexed="31"/>
      </bottom>
      <diagonal/>
    </border>
    <border>
      <left style="thin">
        <color indexed="13"/>
      </left>
      <right style="thin">
        <color indexed="13"/>
      </right>
      <top style="thin">
        <color indexed="31"/>
      </top>
      <bottom style="thin">
        <color indexed="31"/>
      </bottom>
      <diagonal/>
    </border>
    <border>
      <left style="thin">
        <color indexed="13"/>
      </left>
      <right style="thin">
        <color indexed="31"/>
      </right>
      <top style="thin">
        <color indexed="31"/>
      </top>
      <bottom style="thin">
        <color indexed="31"/>
      </bottom>
      <diagonal/>
    </border>
    <border>
      <left style="thin">
        <color indexed="31"/>
      </left>
      <right style="thin">
        <color indexed="13"/>
      </right>
      <top style="thin">
        <color indexed="13"/>
      </top>
      <bottom style="thin">
        <color indexed="13"/>
      </bottom>
      <diagonal/>
    </border>
    <border>
      <left style="thin">
        <color indexed="13"/>
      </left>
      <right style="thin">
        <color indexed="13"/>
      </right>
      <top style="thin">
        <color indexed="31"/>
      </top>
      <bottom style="thin">
        <color indexed="13"/>
      </bottom>
      <diagonal/>
    </border>
    <border>
      <left style="thin">
        <color indexed="13"/>
      </left>
      <right style="thin">
        <color indexed="13"/>
      </right>
      <top style="thin">
        <color indexed="13"/>
      </top>
      <bottom style="medium">
        <color indexed="8"/>
      </bottom>
      <diagonal/>
    </border>
    <border>
      <left style="thin">
        <color indexed="13"/>
      </left>
      <right style="thin">
        <color indexed="13"/>
      </right>
      <top style="medium">
        <color indexed="8"/>
      </top>
      <bottom style="thin">
        <color indexed="13"/>
      </bottom>
      <diagonal/>
    </border>
  </borders>
  <cellStyleXfs count="1">
    <xf numFmtId="0" fontId="0" applyNumberFormat="0" applyFont="1" applyFill="0" applyBorder="0" applyAlignment="1" applyProtection="0">
      <alignment vertical="top" wrapText="1"/>
    </xf>
  </cellStyleXfs>
  <cellXfs count="156">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49" fontId="5" fillId="4" borderId="1" applyNumberFormat="1" applyFont="1" applyFill="1" applyBorder="1" applyAlignment="1" applyProtection="0">
      <alignment horizontal="center" vertical="center"/>
    </xf>
    <xf numFmtId="0" fontId="6" fillId="5" borderId="2" applyNumberFormat="0" applyFont="1" applyFill="1" applyBorder="1" applyAlignment="1" applyProtection="0">
      <alignment vertical="top" wrapText="1"/>
    </xf>
    <xf numFmtId="0" fontId="6" fillId="5" borderId="3" applyNumberFormat="0" applyFont="1" applyFill="1" applyBorder="1" applyAlignment="1" applyProtection="0">
      <alignment vertical="top" wrapText="1"/>
    </xf>
    <xf numFmtId="0" fontId="6" fillId="5" borderId="4" applyNumberFormat="0" applyFont="1" applyFill="1" applyBorder="1" applyAlignment="1" applyProtection="0">
      <alignment vertical="top" wrapText="1"/>
    </xf>
    <xf numFmtId="0" fontId="7" fillId="4" borderId="1" applyNumberFormat="0" applyFont="1" applyFill="1" applyBorder="1" applyAlignment="1" applyProtection="0">
      <alignment horizontal="center" vertical="center"/>
    </xf>
    <xf numFmtId="0" fontId="7" fillId="4" borderId="2" applyNumberFormat="0" applyFont="1" applyFill="1" applyBorder="1" applyAlignment="1" applyProtection="0">
      <alignment horizontal="center" vertical="center"/>
    </xf>
    <xf numFmtId="0" fontId="0" fillId="5" borderId="3" applyNumberFormat="0" applyFont="1" applyFill="1" applyBorder="1" applyAlignment="1" applyProtection="0">
      <alignment vertical="top" wrapText="1"/>
    </xf>
    <xf numFmtId="49" fontId="8" fillId="4" borderId="5" applyNumberFormat="1" applyFont="1" applyFill="1" applyBorder="1" applyAlignment="1" applyProtection="0">
      <alignment horizontal="center" vertical="bottom"/>
    </xf>
    <xf numFmtId="0" fontId="0" fillId="5" borderId="5" applyNumberFormat="0" applyFont="1" applyFill="1" applyBorder="1" applyAlignment="1" applyProtection="0">
      <alignment vertical="top" wrapText="1"/>
    </xf>
    <xf numFmtId="49" fontId="9" fillId="6" borderId="1" applyNumberFormat="1" applyFont="1" applyFill="1" applyBorder="1" applyAlignment="1" applyProtection="0">
      <alignment horizontal="center" vertical="center"/>
    </xf>
    <xf numFmtId="49" fontId="8" fillId="4" borderId="1" applyNumberFormat="1" applyFont="1" applyFill="1" applyBorder="1" applyAlignment="1" applyProtection="0">
      <alignment horizontal="center" vertical="center"/>
    </xf>
    <xf numFmtId="49" fontId="10" fillId="4" borderId="1" applyNumberFormat="1" applyFont="1" applyFill="1" applyBorder="1" applyAlignment="1" applyProtection="0">
      <alignment horizontal="center" vertical="center"/>
    </xf>
    <xf numFmtId="49" fontId="8" fillId="4" borderId="2" applyNumberFormat="1" applyFont="1" applyFill="1" applyBorder="1" applyAlignment="1" applyProtection="0">
      <alignment horizontal="center" vertical="center"/>
    </xf>
    <xf numFmtId="1" fontId="11" fillId="4" borderId="4" applyNumberFormat="1" applyFont="1" applyFill="1" applyBorder="1" applyAlignment="1" applyProtection="0">
      <alignment vertical="bottom"/>
    </xf>
    <xf numFmtId="0" fontId="12" fillId="7" borderId="6" applyNumberFormat="1" applyFont="1" applyFill="1" applyBorder="1" applyAlignment="1" applyProtection="0">
      <alignment horizontal="center" vertical="bottom" readingOrder="1"/>
    </xf>
    <xf numFmtId="0" fontId="0" fillId="5" borderId="6" applyNumberFormat="0" applyFont="1" applyFill="1" applyBorder="1" applyAlignment="1" applyProtection="0">
      <alignment vertical="top" wrapText="1"/>
    </xf>
    <xf numFmtId="59" fontId="12" fillId="7" borderId="1" applyNumberFormat="1" applyFont="1" applyFill="1" applyBorder="1" applyAlignment="1" applyProtection="0">
      <alignment horizontal="center" vertical="center"/>
    </xf>
    <xf numFmtId="0" fontId="13" fillId="7" borderId="1" applyNumberFormat="0" applyFont="1" applyFill="1" applyBorder="1" applyAlignment="1" applyProtection="0">
      <alignment horizontal="center" vertical="center"/>
    </xf>
    <xf numFmtId="0" fontId="12" fillId="7" borderId="1" applyNumberFormat="0" applyFont="1" applyFill="1" applyBorder="1" applyAlignment="1" applyProtection="0">
      <alignment horizontal="center" vertical="center"/>
    </xf>
    <xf numFmtId="0" fontId="12" fillId="7" borderId="2" applyNumberFormat="1" applyFont="1" applyFill="1" applyBorder="1" applyAlignment="1" applyProtection="0">
      <alignment horizontal="center" vertical="center"/>
    </xf>
    <xf numFmtId="49" fontId="14" fillId="4" borderId="1" applyNumberFormat="1" applyFont="1" applyFill="1" applyBorder="1" applyAlignment="1" applyProtection="0">
      <alignment horizontal="center" vertical="center"/>
    </xf>
    <xf numFmtId="0" fontId="6" fillId="4" borderId="2" applyNumberFormat="0" applyFont="1" applyFill="1" applyBorder="1" applyAlignment="1" applyProtection="0">
      <alignment vertical="top" wrapText="1"/>
    </xf>
    <xf numFmtId="0" fontId="6" fillId="4" borderId="3" applyNumberFormat="0" applyFont="1" applyFill="1" applyBorder="1" applyAlignment="1" applyProtection="0">
      <alignment vertical="top" wrapText="1"/>
    </xf>
    <xf numFmtId="0" fontId="6" fillId="4" borderId="4" applyNumberFormat="0" applyFont="1" applyFill="1" applyBorder="1" applyAlignment="1" applyProtection="0">
      <alignment vertical="top" wrapText="1"/>
    </xf>
    <xf numFmtId="0" fontId="15" fillId="4" borderId="1" applyNumberFormat="0" applyFont="1" applyFill="1" applyBorder="1" applyAlignment="1" applyProtection="0">
      <alignment horizontal="center" vertical="center"/>
    </xf>
    <xf numFmtId="0" fontId="15" fillId="4" borderId="2" applyNumberFormat="0" applyFont="1" applyFill="1" applyBorder="1" applyAlignment="1" applyProtection="0">
      <alignment horizontal="center" vertical="center"/>
    </xf>
    <xf numFmtId="0" fontId="0" fillId="4" borderId="3" applyNumberFormat="0" applyFont="1" applyFill="1" applyBorder="1" applyAlignment="1" applyProtection="0">
      <alignment vertical="top" wrapText="1"/>
    </xf>
    <xf numFmtId="49" fontId="16" borderId="7" applyNumberFormat="1" applyFont="1" applyFill="0" applyBorder="1" applyAlignment="1" applyProtection="0">
      <alignment horizontal="center" vertical="center"/>
    </xf>
    <xf numFmtId="49" fontId="16" borderId="7" applyNumberFormat="1" applyFont="1" applyFill="0" applyBorder="1" applyAlignment="1" applyProtection="0">
      <alignment horizontal="center" vertical="center" wrapText="1"/>
    </xf>
    <xf numFmtId="49" fontId="16" fillId="4" borderId="1" applyNumberFormat="1" applyFont="1" applyFill="1" applyBorder="1" applyAlignment="1" applyProtection="0">
      <alignment horizontal="center" vertical="center" wrapText="1"/>
    </xf>
    <xf numFmtId="49" fontId="16" borderId="8" applyNumberFormat="1" applyFont="1" applyFill="0" applyBorder="1" applyAlignment="1" applyProtection="0">
      <alignment horizontal="center" vertical="center" wrapText="1"/>
    </xf>
    <xf numFmtId="0" fontId="11" fillId="4" borderId="9" applyNumberFormat="0" applyFont="1" applyFill="1" applyBorder="1" applyAlignment="1" applyProtection="0">
      <alignment vertical="top" wrapText="1"/>
    </xf>
    <xf numFmtId="49" fontId="16" fillId="4" borderId="1" applyNumberFormat="1" applyFont="1" applyFill="1" applyBorder="1" applyAlignment="1" applyProtection="0">
      <alignment horizontal="center" vertical="center"/>
    </xf>
    <xf numFmtId="0" fontId="10" borderId="7" applyNumberFormat="0" applyFont="1" applyFill="0" applyBorder="1" applyAlignment="1" applyProtection="0">
      <alignment horizontal="center" vertical="center" wrapText="1"/>
    </xf>
    <xf numFmtId="0" fontId="16" borderId="7" applyNumberFormat="0" applyFont="1" applyFill="0" applyBorder="1" applyAlignment="1" applyProtection="0">
      <alignment horizontal="center" vertical="center" wrapText="1"/>
    </xf>
    <xf numFmtId="49" fontId="17" borderId="7" applyNumberFormat="1" applyFont="1" applyFill="0" applyBorder="1" applyAlignment="1" applyProtection="0">
      <alignment horizontal="center" vertical="center" wrapText="1"/>
    </xf>
    <xf numFmtId="0" fontId="0" fillId="4" borderId="10" applyNumberFormat="0" applyFont="1" applyFill="1" applyBorder="1" applyAlignment="1" applyProtection="0">
      <alignment vertical="top" wrapText="1"/>
    </xf>
    <xf numFmtId="1" fontId="11" fillId="4" borderId="10" applyNumberFormat="1" applyFont="1" applyFill="1" applyBorder="1" applyAlignment="1" applyProtection="0">
      <alignment vertical="top" wrapText="1"/>
    </xf>
    <xf numFmtId="0" fontId="11" fillId="4" borderId="10" applyNumberFormat="0" applyFont="1" applyFill="1" applyBorder="1" applyAlignment="1" applyProtection="0">
      <alignment vertical="top" wrapText="1"/>
    </xf>
    <xf numFmtId="0" fontId="18" fillId="4" borderId="1" applyNumberFormat="0" applyFont="1" applyFill="1" applyBorder="1" applyAlignment="1" applyProtection="0">
      <alignment horizontal="center" vertical="center"/>
    </xf>
    <xf numFmtId="0" fontId="11" fillId="4" borderId="11" applyNumberFormat="0" applyFont="1" applyFill="1" applyBorder="1" applyAlignment="1" applyProtection="0">
      <alignment vertical="top" wrapText="1"/>
    </xf>
    <xf numFmtId="0" fontId="11" fillId="4" borderId="12" applyNumberFormat="0" applyFont="1" applyFill="1" applyBorder="1" applyAlignment="1" applyProtection="0">
      <alignment vertical="top" wrapText="1"/>
    </xf>
    <xf numFmtId="49" fontId="19" fillId="7" borderId="1" applyNumberFormat="1" applyFont="1" applyFill="1" applyBorder="1" applyAlignment="1" applyProtection="0">
      <alignment horizontal="center" vertical="bottom"/>
    </xf>
    <xf numFmtId="60" fontId="19" fillId="7" borderId="1" applyNumberFormat="1" applyFont="1" applyFill="1" applyBorder="1" applyAlignment="1" applyProtection="0">
      <alignment horizontal="center" vertical="bottom"/>
    </xf>
    <xf numFmtId="61" fontId="20" fillId="8" borderId="1" applyNumberFormat="1" applyFont="1" applyFill="1" applyBorder="1" applyAlignment="1" applyProtection="0">
      <alignment horizontal="center" vertical="bottom"/>
    </xf>
    <xf numFmtId="61" fontId="20" fillId="8" borderId="2" applyNumberFormat="1" applyFont="1" applyFill="1" applyBorder="1" applyAlignment="1" applyProtection="0">
      <alignment horizontal="center" vertical="bottom"/>
    </xf>
    <xf numFmtId="61" fontId="21" fillId="8" borderId="1" applyNumberFormat="1" applyFont="1" applyFill="1" applyBorder="1" applyAlignment="1" applyProtection="0">
      <alignment horizontal="center" vertical="bottom"/>
    </xf>
    <xf numFmtId="61" fontId="19" fillId="8" borderId="1" applyNumberFormat="1" applyFont="1" applyFill="1" applyBorder="1" applyAlignment="1" applyProtection="0">
      <alignment horizontal="center" vertical="bottom"/>
    </xf>
    <xf numFmtId="49" fontId="10" borderId="7" applyNumberFormat="1" applyFont="1" applyFill="0" applyBorder="1" applyAlignment="1" applyProtection="0">
      <alignment horizontal="center" vertical="center" wrapText="1"/>
    </xf>
    <xf numFmtId="49" fontId="16" fillId="9" borderId="7" applyNumberFormat="1" applyFont="1" applyFill="1" applyBorder="1" applyAlignment="1" applyProtection="0">
      <alignment horizontal="center" vertical="center" wrapText="1"/>
    </xf>
    <xf numFmtId="0" fontId="11" fillId="4" borderId="4" applyNumberFormat="0" applyFont="1" applyFill="1" applyBorder="1" applyAlignment="1" applyProtection="0">
      <alignment vertical="bottom"/>
    </xf>
    <xf numFmtId="49" fontId="17" borderId="1" applyNumberFormat="1" applyFont="1" applyFill="0" applyBorder="1" applyAlignment="1" applyProtection="0">
      <alignment horizontal="center" vertical="bottom"/>
    </xf>
    <xf numFmtId="61" fontId="17" borderId="1" applyNumberFormat="1" applyFont="1" applyFill="0" applyBorder="1" applyAlignment="1" applyProtection="0">
      <alignment horizontal="center" vertical="bottom"/>
    </xf>
    <xf numFmtId="61" fontId="16" borderId="1" applyNumberFormat="1" applyFont="1" applyFill="0" applyBorder="1" applyAlignment="1" applyProtection="0">
      <alignment horizontal="center" vertical="bottom"/>
    </xf>
    <xf numFmtId="49" fontId="22" fillId="10" borderId="1" applyNumberFormat="1" applyFont="1" applyFill="1" applyBorder="1" applyAlignment="1" applyProtection="0">
      <alignment horizontal="center" vertical="center"/>
    </xf>
    <xf numFmtId="0" fontId="23" fillId="7" borderId="1" applyNumberFormat="0" applyFont="1" applyFill="1" applyBorder="1" applyAlignment="1" applyProtection="0">
      <alignment horizontal="center" vertical="bottom"/>
    </xf>
    <xf numFmtId="61" fontId="10" borderId="1" applyNumberFormat="1" applyFont="1" applyFill="0" applyBorder="1" applyAlignment="1" applyProtection="0">
      <alignment horizontal="center" vertical="bottom"/>
    </xf>
    <xf numFmtId="0" fontId="0" fillId="4" borderId="4" applyNumberFormat="0" applyFont="1" applyFill="1" applyBorder="1" applyAlignment="1" applyProtection="0">
      <alignment vertical="top" wrapText="1"/>
    </xf>
    <xf numFmtId="61" fontId="20" fillId="8" borderId="10" applyNumberFormat="1" applyFont="1" applyFill="1" applyBorder="1" applyAlignment="1" applyProtection="0">
      <alignment horizontal="center" vertical="bottom"/>
    </xf>
    <xf numFmtId="49" fontId="16" fillId="11" borderId="7" applyNumberFormat="1" applyFont="1" applyFill="1" applyBorder="1" applyAlignment="1" applyProtection="0">
      <alignment horizontal="center" vertical="center" wrapText="1"/>
    </xf>
    <xf numFmtId="49" fontId="24" fillId="12" borderId="1" applyNumberFormat="1" applyFont="1" applyFill="1" applyBorder="1" applyAlignment="1" applyProtection="0">
      <alignment horizontal="center" vertical="center"/>
    </xf>
    <xf numFmtId="49" fontId="17" fillId="4" borderId="1" applyNumberFormat="1" applyFont="1" applyFill="1" applyBorder="1" applyAlignment="1" applyProtection="0">
      <alignment vertical="bottom"/>
    </xf>
    <xf numFmtId="62" fontId="17" fillId="4" borderId="1" applyNumberFormat="1" applyFont="1" applyFill="1" applyBorder="1" applyAlignment="1" applyProtection="0">
      <alignment vertical="bottom"/>
    </xf>
    <xf numFmtId="62" fontId="17" fillId="4" borderId="1" applyNumberFormat="1" applyFont="1" applyFill="1" applyBorder="1" applyAlignment="1" applyProtection="0">
      <alignment horizontal="center" vertical="bottom"/>
    </xf>
    <xf numFmtId="62" fontId="25" fillId="4" borderId="1" applyNumberFormat="1" applyFont="1" applyFill="1" applyBorder="1" applyAlignment="1" applyProtection="0">
      <alignment horizontal="center" vertical="bottom"/>
    </xf>
    <xf numFmtId="62" fontId="26" fillId="4" borderId="1" applyNumberFormat="1" applyFont="1" applyFill="1" applyBorder="1" applyAlignment="1" applyProtection="0">
      <alignment vertical="bottom"/>
    </xf>
    <xf numFmtId="0" fontId="28" applyNumberFormat="1" applyFont="1" applyFill="0" applyBorder="0" applyAlignment="1" applyProtection="0">
      <alignment vertical="top" wrapText="1"/>
    </xf>
    <xf numFmtId="0" fontId="11" borderId="1" applyNumberFormat="0" applyFont="1" applyFill="0" applyBorder="1" applyAlignment="1" applyProtection="0">
      <alignment horizontal="center" vertical="top" wrapText="1"/>
    </xf>
    <xf numFmtId="63" fontId="11" borderId="1" applyNumberFormat="1" applyFont="1" applyFill="0" applyBorder="1" applyAlignment="1" applyProtection="0">
      <alignment vertical="top" wrapText="1"/>
    </xf>
    <xf numFmtId="49" fontId="29" borderId="1" applyNumberFormat="1" applyFont="1" applyFill="0" applyBorder="1" applyAlignment="1" applyProtection="0">
      <alignment vertical="top" wrapText="1"/>
    </xf>
    <xf numFmtId="0" fontId="29" borderId="1" applyNumberFormat="0" applyFont="1" applyFill="0" applyBorder="1" applyAlignment="1" applyProtection="0">
      <alignment vertical="top" wrapText="1"/>
    </xf>
    <xf numFmtId="0" fontId="11" borderId="1" applyNumberFormat="0" applyFont="1" applyFill="0" applyBorder="1" applyAlignment="1" applyProtection="0">
      <alignment vertical="top" wrapText="1"/>
    </xf>
    <xf numFmtId="0" fontId="29" borderId="13" applyNumberFormat="0" applyFont="1" applyFill="0" applyBorder="1" applyAlignment="1" applyProtection="0">
      <alignment vertical="top" wrapText="1"/>
    </xf>
    <xf numFmtId="0" fontId="29" borderId="14" applyNumberFormat="0" applyFont="1" applyFill="0" applyBorder="1" applyAlignment="1" applyProtection="0">
      <alignment vertical="top" wrapText="1"/>
    </xf>
    <xf numFmtId="0" fontId="29" borderId="15" applyNumberFormat="0" applyFont="1" applyFill="0" applyBorder="1" applyAlignment="1" applyProtection="0">
      <alignment vertical="top" wrapText="1"/>
    </xf>
    <xf numFmtId="49" fontId="11" borderId="1" applyNumberFormat="1" applyFont="1" applyFill="0" applyBorder="1" applyAlignment="1" applyProtection="0">
      <alignment horizontal="center" vertical="top" wrapText="1"/>
    </xf>
    <xf numFmtId="63" fontId="11" fillId="13" borderId="1" applyNumberFormat="1" applyFont="1" applyFill="1" applyBorder="1" applyAlignment="1" applyProtection="0">
      <alignment vertical="top" wrapText="1"/>
    </xf>
    <xf numFmtId="0" fontId="29" borderId="1" applyNumberFormat="1" applyFont="1" applyFill="0" applyBorder="1" applyAlignment="1" applyProtection="0">
      <alignment vertical="top" wrapText="1"/>
    </xf>
    <xf numFmtId="0" fontId="11" borderId="1" applyNumberFormat="1" applyFont="1" applyFill="0" applyBorder="1" applyAlignment="1" applyProtection="0">
      <alignment vertical="top" wrapText="1"/>
    </xf>
    <xf numFmtId="0" fontId="29" borderId="16" applyNumberFormat="0" applyFont="1" applyFill="0" applyBorder="1" applyAlignment="1" applyProtection="0">
      <alignment vertical="top" wrapText="1"/>
    </xf>
    <xf numFmtId="0" fontId="29" borderId="17" applyNumberFormat="0" applyFont="1" applyFill="0" applyBorder="1" applyAlignment="1" applyProtection="0">
      <alignment vertical="top" wrapText="1"/>
    </xf>
    <xf numFmtId="0" fontId="29" borderId="18" applyNumberFormat="0" applyFont="1" applyFill="0" applyBorder="1" applyAlignment="1" applyProtection="0">
      <alignment vertical="top" wrapText="1"/>
    </xf>
    <xf numFmtId="64" fontId="11" fillId="13" borderId="1" applyNumberFormat="1" applyFont="1" applyFill="1" applyBorder="1" applyAlignment="1" applyProtection="0">
      <alignment vertical="top" wrapText="1"/>
    </xf>
    <xf numFmtId="0" fontId="30" fillId="14" borderId="1" applyNumberFormat="0" applyFont="1" applyFill="1" applyBorder="1" applyAlignment="1" applyProtection="0">
      <alignment horizontal="center" vertical="top" wrapText="1"/>
    </xf>
    <xf numFmtId="0" fontId="28" borderId="19" applyNumberFormat="0" applyFont="1" applyFill="0" applyBorder="1" applyAlignment="1" applyProtection="0">
      <alignment vertical="top" wrapText="1"/>
    </xf>
    <xf numFmtId="0" fontId="28" borderId="20" applyNumberFormat="0" applyFont="1" applyFill="0" applyBorder="1" applyAlignment="1" applyProtection="0">
      <alignment vertical="top" wrapText="1"/>
    </xf>
    <xf numFmtId="0" fontId="28" borderId="21" applyNumberFormat="0" applyFont="1" applyFill="0" applyBorder="1" applyAlignment="1" applyProtection="0">
      <alignment vertical="top" wrapText="1"/>
    </xf>
    <xf numFmtId="64" fontId="11" borderId="1" applyNumberFormat="1" applyFont="1" applyFill="0" applyBorder="1" applyAlignment="1" applyProtection="0">
      <alignment vertical="top" wrapText="1"/>
    </xf>
    <xf numFmtId="0" fontId="28" borderId="13" applyNumberFormat="0" applyFont="1" applyFill="0" applyBorder="1" applyAlignment="1" applyProtection="0">
      <alignment vertical="top" wrapText="1"/>
    </xf>
    <xf numFmtId="0" fontId="28" borderId="14" applyNumberFormat="0" applyFont="1" applyFill="0" applyBorder="1" applyAlignment="1" applyProtection="0">
      <alignment vertical="top" wrapText="1"/>
    </xf>
    <xf numFmtId="0" fontId="28" borderId="15" applyNumberFormat="0" applyFont="1" applyFill="0" applyBorder="1" applyAlignment="1" applyProtection="0">
      <alignment vertical="top" wrapText="1"/>
    </xf>
    <xf numFmtId="9" fontId="11" borderId="1" applyNumberFormat="1" applyFont="1" applyFill="0" applyBorder="1" applyAlignment="1" applyProtection="0">
      <alignment vertical="top" wrapText="1"/>
    </xf>
    <xf numFmtId="0" fontId="28" borderId="22" applyNumberFormat="0" applyFont="1" applyFill="0" applyBorder="1" applyAlignment="1" applyProtection="0">
      <alignment vertical="top" wrapText="1"/>
    </xf>
    <xf numFmtId="0" fontId="28" borderId="23" applyNumberFormat="0" applyFont="1" applyFill="0" applyBorder="1" applyAlignment="1" applyProtection="0">
      <alignment vertical="top" wrapText="1"/>
    </xf>
    <xf numFmtId="0" fontId="28" borderId="24" applyNumberFormat="0" applyFont="1" applyFill="0" applyBorder="1" applyAlignment="1" applyProtection="0">
      <alignment vertical="top" wrapText="1"/>
    </xf>
    <xf numFmtId="59" fontId="11" borderId="1" applyNumberFormat="1" applyFont="1" applyFill="0" applyBorder="1" applyAlignment="1" applyProtection="0">
      <alignment vertical="top" wrapText="1"/>
    </xf>
    <xf numFmtId="49" fontId="11" fillId="15" borderId="25" applyNumberFormat="1" applyFont="1" applyFill="1" applyBorder="1" applyAlignment="1" applyProtection="0">
      <alignment horizontal="center" vertical="top" wrapText="1"/>
    </xf>
    <xf numFmtId="0" fontId="11" borderId="25" applyNumberFormat="0" applyFont="1" applyFill="0" applyBorder="1" applyAlignment="1" applyProtection="0">
      <alignment horizontal="center" vertical="top" wrapText="1"/>
    </xf>
    <xf numFmtId="0" fontId="11" fillId="14" borderId="25" applyNumberFormat="0" applyFont="1" applyFill="1" applyBorder="1" applyAlignment="1" applyProtection="0">
      <alignment horizontal="center" vertical="top" wrapText="1"/>
    </xf>
    <xf numFmtId="49" fontId="11" fillId="16" borderId="26" applyNumberFormat="1" applyFont="1" applyFill="1" applyBorder="1" applyAlignment="1" applyProtection="0">
      <alignment horizontal="center" vertical="center" wrapText="1"/>
    </xf>
    <xf numFmtId="49" fontId="11" fillId="16" borderId="27" applyNumberFormat="1" applyFont="1" applyFill="1" applyBorder="1" applyAlignment="1" applyProtection="0">
      <alignment horizontal="center" vertical="center" wrapText="1"/>
    </xf>
    <xf numFmtId="49" fontId="11" fillId="16" borderId="28" applyNumberFormat="1" applyFont="1" applyFill="1" applyBorder="1" applyAlignment="1" applyProtection="0">
      <alignment horizontal="center" vertical="center" wrapText="1"/>
    </xf>
    <xf numFmtId="49" fontId="11" fillId="10" borderId="27" applyNumberFormat="1" applyFont="1" applyFill="1" applyBorder="1" applyAlignment="1" applyProtection="0">
      <alignment horizontal="center" vertical="center" wrapText="1"/>
    </xf>
    <xf numFmtId="49" fontId="11" borderId="29" applyNumberFormat="1" applyFont="1" applyFill="0" applyBorder="1" applyAlignment="1" applyProtection="0">
      <alignment horizontal="center" vertical="center"/>
    </xf>
    <xf numFmtId="0" fontId="11" borderId="29" applyNumberFormat="1" applyFont="1" applyFill="0" applyBorder="1" applyAlignment="1" applyProtection="0">
      <alignment horizontal="center" vertical="center" wrapText="1"/>
    </xf>
    <xf numFmtId="61" fontId="11" borderId="29" applyNumberFormat="1" applyFont="1" applyFill="0" applyBorder="1" applyAlignment="1" applyProtection="0">
      <alignment horizontal="center" vertical="center"/>
    </xf>
    <xf numFmtId="2" fontId="30" fillId="14" borderId="29" applyNumberFormat="1" applyFont="1" applyFill="1" applyBorder="1" applyAlignment="1" applyProtection="0">
      <alignment horizontal="center" vertical="center"/>
    </xf>
    <xf numFmtId="2" fontId="11" borderId="29" applyNumberFormat="1" applyFont="1" applyFill="0" applyBorder="1" applyAlignment="1" applyProtection="0">
      <alignment horizontal="center" vertical="center" wrapText="1"/>
    </xf>
    <xf numFmtId="64" fontId="11" borderId="29" applyNumberFormat="1" applyFont="1" applyFill="0" applyBorder="1" applyAlignment="1" applyProtection="0">
      <alignment horizontal="center" vertical="center" wrapText="1"/>
    </xf>
    <xf numFmtId="65" fontId="11" borderId="29" applyNumberFormat="1" applyFont="1" applyFill="0" applyBorder="1" applyAlignment="1" applyProtection="0">
      <alignment horizontal="center" vertical="center" wrapText="1"/>
    </xf>
    <xf numFmtId="61" fontId="11" borderId="29" applyNumberFormat="1" applyFont="1" applyFill="0" applyBorder="1" applyAlignment="1" applyProtection="0">
      <alignment horizontal="center" vertical="center" wrapText="1"/>
    </xf>
    <xf numFmtId="49" fontId="11" borderId="1" applyNumberFormat="1" applyFont="1" applyFill="0" applyBorder="1" applyAlignment="1" applyProtection="0">
      <alignment horizontal="center" vertical="center"/>
    </xf>
    <xf numFmtId="0" fontId="11" borderId="1" applyNumberFormat="0" applyFont="1" applyFill="0" applyBorder="1" applyAlignment="1" applyProtection="0">
      <alignment horizontal="center" vertical="center"/>
    </xf>
    <xf numFmtId="0" fontId="11" borderId="1" applyNumberFormat="1" applyFont="1" applyFill="0" applyBorder="1" applyAlignment="1" applyProtection="0">
      <alignment horizontal="center" vertical="center" wrapText="1"/>
    </xf>
    <xf numFmtId="61" fontId="11" borderId="1" applyNumberFormat="1" applyFont="1" applyFill="0" applyBorder="1" applyAlignment="1" applyProtection="0">
      <alignment horizontal="center" vertical="center"/>
    </xf>
    <xf numFmtId="2" fontId="30" fillId="14" borderId="1" applyNumberFormat="1" applyFont="1" applyFill="1" applyBorder="1" applyAlignment="1" applyProtection="0">
      <alignment horizontal="center" vertical="center"/>
    </xf>
    <xf numFmtId="64" fontId="11" borderId="1" applyNumberFormat="1" applyFont="1" applyFill="0" applyBorder="1" applyAlignment="1" applyProtection="0">
      <alignment horizontal="center" vertical="center" wrapText="1"/>
    </xf>
    <xf numFmtId="65" fontId="11" borderId="1" applyNumberFormat="1" applyFont="1" applyFill="0" applyBorder="1" applyAlignment="1" applyProtection="0">
      <alignment horizontal="center" vertical="center" wrapText="1"/>
    </xf>
    <xf numFmtId="61" fontId="11" borderId="1" applyNumberFormat="1" applyFont="1" applyFill="0" applyBorder="1" applyAlignment="1" applyProtection="0">
      <alignment horizontal="center" vertical="center" wrapText="1"/>
    </xf>
    <xf numFmtId="66" fontId="11" borderId="1" applyNumberFormat="1" applyFont="1" applyFill="0" applyBorder="1" applyAlignment="1" applyProtection="0">
      <alignment horizontal="center" vertical="center" wrapText="1"/>
    </xf>
    <xf numFmtId="0" fontId="11" borderId="1" applyNumberFormat="0" applyFont="1" applyFill="0" applyBorder="1" applyAlignment="1" applyProtection="0">
      <alignment horizontal="center" vertical="center" wrapText="1"/>
    </xf>
    <xf numFmtId="9" fontId="11" borderId="1" applyNumberFormat="1" applyFont="1" applyFill="0" applyBorder="1" applyAlignment="1" applyProtection="0">
      <alignment horizontal="center" vertical="center" wrapText="1"/>
    </xf>
    <xf numFmtId="0" fontId="11" borderId="1" applyNumberFormat="1" applyFont="1" applyFill="0" applyBorder="1" applyAlignment="1" applyProtection="0">
      <alignment horizontal="center" vertical="center"/>
    </xf>
    <xf numFmtId="2" fontId="11" borderId="1" applyNumberFormat="1" applyFont="1" applyFill="0" applyBorder="1" applyAlignment="1" applyProtection="0">
      <alignment horizontal="center" vertical="center" wrapText="1"/>
    </xf>
    <xf numFmtId="0" fontId="11" borderId="30" applyNumberFormat="0" applyFont="1" applyFill="0" applyBorder="1" applyAlignment="1" applyProtection="0">
      <alignment horizontal="center" vertical="center"/>
    </xf>
    <xf numFmtId="0" fontId="11" borderId="30" applyNumberFormat="1" applyFont="1" applyFill="0" applyBorder="1" applyAlignment="1" applyProtection="0">
      <alignment horizontal="center" vertical="center" wrapText="1"/>
    </xf>
    <xf numFmtId="61" fontId="11" borderId="30" applyNumberFormat="1" applyFont="1" applyFill="0" applyBorder="1" applyAlignment="1" applyProtection="0">
      <alignment horizontal="center" vertical="center"/>
    </xf>
    <xf numFmtId="49" fontId="11" borderId="31" applyNumberFormat="1" applyFont="1" applyFill="0" applyBorder="1" applyAlignment="1" applyProtection="0">
      <alignment horizontal="center" vertical="center"/>
    </xf>
    <xf numFmtId="0" fontId="11" borderId="32" applyNumberFormat="0" applyFont="1" applyFill="0" applyBorder="1" applyAlignment="1" applyProtection="0">
      <alignment horizontal="center" vertical="center" wrapText="1"/>
    </xf>
    <xf numFmtId="0" fontId="11" borderId="33" applyNumberFormat="1" applyFont="1" applyFill="0" applyBorder="1" applyAlignment="1" applyProtection="0">
      <alignment horizontal="center" vertical="center" wrapText="1"/>
    </xf>
    <xf numFmtId="64" fontId="11" borderId="34" applyNumberFormat="1" applyFont="1" applyFill="0" applyBorder="1" applyAlignment="1" applyProtection="0">
      <alignment horizontal="center" vertical="center" wrapText="1"/>
    </xf>
    <xf numFmtId="2" fontId="30" fillId="14" borderId="35" applyNumberFormat="1" applyFont="1" applyFill="1" applyBorder="1" applyAlignment="1" applyProtection="0">
      <alignment horizontal="center" vertical="center"/>
    </xf>
    <xf numFmtId="0" fontId="11" borderId="36" applyNumberFormat="0" applyFont="1" applyFill="0" applyBorder="1" applyAlignment="1" applyProtection="0">
      <alignment horizontal="center" vertical="center"/>
    </xf>
    <xf numFmtId="0" fontId="11" borderId="36" applyNumberFormat="0" applyFont="1" applyFill="0" applyBorder="1" applyAlignment="1" applyProtection="0">
      <alignment horizontal="center" vertical="center" wrapText="1"/>
    </xf>
    <xf numFmtId="61" fontId="11" borderId="36" applyNumberFormat="1" applyFont="1" applyFill="0" applyBorder="1" applyAlignment="1" applyProtection="0">
      <alignment horizontal="center" vertical="center"/>
    </xf>
    <xf numFmtId="0" fontId="11" borderId="37" applyNumberFormat="0" applyFont="1" applyFill="0" applyBorder="1" applyAlignment="1" applyProtection="0">
      <alignment horizontal="center" vertical="center" wrapText="1"/>
    </xf>
    <xf numFmtId="64" fontId="11" borderId="37" applyNumberFormat="1" applyFont="1" applyFill="0" applyBorder="1" applyAlignment="1" applyProtection="0">
      <alignment horizontal="center" vertical="center" wrapText="1"/>
    </xf>
    <xf numFmtId="2" fontId="30" fillId="14" borderId="37" applyNumberFormat="1" applyFont="1" applyFill="1" applyBorder="1" applyAlignment="1" applyProtection="0">
      <alignment horizontal="center" vertical="center" wrapText="1"/>
    </xf>
    <xf numFmtId="0" fontId="11" borderId="37" applyNumberFormat="1" applyFont="1" applyFill="0" applyBorder="1" applyAlignment="1" applyProtection="0">
      <alignment horizontal="center" vertical="center" wrapText="1"/>
    </xf>
    <xf numFmtId="61" fontId="11" borderId="37" applyNumberFormat="1" applyFont="1" applyFill="0" applyBorder="1" applyAlignment="1" applyProtection="0">
      <alignment horizontal="center" vertical="center"/>
    </xf>
    <xf numFmtId="9" fontId="11" borderId="37" applyNumberFormat="1" applyFont="1" applyFill="0" applyBorder="1" applyAlignment="1" applyProtection="0">
      <alignment horizontal="center" vertical="center" wrapText="1"/>
    </xf>
    <xf numFmtId="0" fontId="11" borderId="38" applyNumberFormat="0" applyFont="1" applyFill="0" applyBorder="1" applyAlignment="1" applyProtection="0">
      <alignment horizontal="center" vertical="center" wrapText="1"/>
    </xf>
    <xf numFmtId="0" fontId="11" borderId="38" applyNumberFormat="1" applyFont="1" applyFill="0" applyBorder="1" applyAlignment="1" applyProtection="0">
      <alignment horizontal="center" vertical="center" wrapText="1"/>
    </xf>
    <xf numFmtId="61" fontId="11" borderId="38" applyNumberFormat="1" applyFont="1" applyFill="0" applyBorder="1" applyAlignment="1" applyProtection="0">
      <alignment horizontal="center" vertical="center" wrapText="1"/>
    </xf>
    <xf numFmtId="0" fontId="30" fillId="14" borderId="38" applyNumberFormat="1" applyFont="1" applyFill="1" applyBorder="1" applyAlignment="1" applyProtection="0">
      <alignment horizontal="center" vertical="center" wrapText="1"/>
    </xf>
    <xf numFmtId="2" fontId="11" borderId="38" applyNumberFormat="1" applyFont="1" applyFill="0" applyBorder="1" applyAlignment="1" applyProtection="0">
      <alignment horizontal="center" vertical="center" wrapText="1"/>
    </xf>
    <xf numFmtId="64" fontId="11" borderId="38" applyNumberFormat="1" applyFont="1" applyFill="0" applyBorder="1" applyAlignment="1" applyProtection="0">
      <alignment horizontal="center" vertical="center" wrapText="1"/>
    </xf>
    <xf numFmtId="59" fontId="11" borderId="38" applyNumberFormat="1" applyFont="1" applyFill="0" applyBorder="1" applyAlignment="1" applyProtection="0">
      <alignment horizontal="center" vertical="center" wrapText="1"/>
    </xf>
    <xf numFmtId="0" fontId="30" fillId="14" borderId="1" applyNumberFormat="0" applyFont="1" applyFill="1" applyBorder="1" applyAlignment="1" applyProtection="0">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7f7f7f"/>
      <rgbColor rgb="ffbdc0bf"/>
      <rgbColor rgb="fffa890c"/>
      <rgbColor rgb="ffa843ff"/>
      <rgbColor rgb="ff16bf18"/>
      <rgbColor rgb="ffe62300"/>
      <rgbColor rgb="ffc0c0c0"/>
      <rgbColor rgb="ffffe061"/>
      <rgbColor rgb="ffff5f5d"/>
      <rgbColor rgb="ff72fce9"/>
      <rgbColor rgb="fffff056"/>
      <rgbColor rgb="ffcbcbcb"/>
      <rgbColor rgb="ffa5a5a5"/>
      <rgbColor rgb="ff88f94e"/>
      <rgbColor rgb="ff3f3f3f"/>
      <rgbColor rgb="ffdbdbdb"/>
      <rgbColor rgb="ffff2600"/>
      <rgbColor rgb="ffbfbfbf"/>
      <rgbColor rgb="ff51515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27</v>
      </c>
      <c r="C11" s="3"/>
      <c r="D11" s="3"/>
    </row>
    <row r="12">
      <c r="B12" s="4"/>
      <c r="C12" t="s" s="4">
        <v>5</v>
      </c>
      <c r="D12" t="s" s="5">
        <v>27</v>
      </c>
    </row>
  </sheetData>
  <mergeCells count="1">
    <mergeCell ref="B3:D3"/>
  </mergeCells>
  <hyperlinks>
    <hyperlink ref="D10" location="'% seulement'!R1C1" tooltip="" display="% seulement"/>
    <hyperlink ref="D12" location="'Container'!R1C1" tooltip="" display="Container"/>
  </hyperlinks>
</worksheet>
</file>

<file path=xl/worksheets/sheet2.xml><?xml version="1.0" encoding="utf-8"?>
<worksheet xmlns:r="http://schemas.openxmlformats.org/officeDocument/2006/relationships" xmlns="http://schemas.openxmlformats.org/spreadsheetml/2006/main">
  <dimension ref="A1:K24"/>
  <sheetViews>
    <sheetView workbookViewId="0" showGridLines="0" defaultGridColor="1">
      <pane topLeftCell="A4" xSplit="0" ySplit="3" activePane="bottomLeft" state="frozen"/>
    </sheetView>
  </sheetViews>
  <sheetFormatPr defaultColWidth="6.66667" defaultRowHeight="12.7" customHeight="1" outlineLevelRow="0" outlineLevelCol="0"/>
  <cols>
    <col min="1" max="1" width="16.0234" style="6" customWidth="1"/>
    <col min="2" max="2" width="6.67188" style="6" customWidth="1"/>
    <col min="3" max="3" width="9.85156" style="6" customWidth="1"/>
    <col min="4" max="4" width="8.85156" style="6" customWidth="1"/>
    <col min="5" max="5" width="12.8516" style="6" customWidth="1"/>
    <col min="6" max="6" width="10.3516" style="6" customWidth="1"/>
    <col min="7" max="7" width="18" style="6" customWidth="1"/>
    <col min="8" max="8" hidden="1" width="6.66667" style="6" customWidth="1"/>
    <col min="9" max="10" width="12.1719" style="6" customWidth="1"/>
    <col min="11" max="11" width="8.85156" style="6" customWidth="1"/>
    <col min="12" max="16384" width="6.67188" style="6" customWidth="1"/>
  </cols>
  <sheetData>
    <row r="1" ht="24" customHeight="1">
      <c r="A1" s="7"/>
      <c r="B1" s="8"/>
      <c r="C1" s="9"/>
      <c r="D1" s="10"/>
      <c r="E1" t="s" s="7">
        <v>6</v>
      </c>
      <c r="F1" s="11"/>
      <c r="G1" s="12"/>
      <c r="H1" s="13"/>
      <c r="I1" s="9"/>
      <c r="J1" s="9"/>
      <c r="K1" s="9"/>
    </row>
    <row r="2" ht="12.75" customHeight="1">
      <c r="A2" t="s" s="14">
        <v>7</v>
      </c>
      <c r="B2" s="15"/>
      <c r="C2" t="s" s="16">
        <v>8</v>
      </c>
      <c r="D2" t="s" s="17">
        <v>9</v>
      </c>
      <c r="E2" t="s" s="17">
        <v>10</v>
      </c>
      <c r="F2" t="s" s="17">
        <v>11</v>
      </c>
      <c r="G2" t="s" s="17">
        <v>12</v>
      </c>
      <c r="H2" s="18"/>
      <c r="I2" s="17"/>
      <c r="J2" t="s" s="19">
        <v>13</v>
      </c>
      <c r="K2" s="20"/>
    </row>
    <row r="3" ht="21" customHeight="1">
      <c r="A3" s="21">
        <v>1.35</v>
      </c>
      <c r="B3" s="22"/>
      <c r="C3" s="23">
        <v>0.503</v>
      </c>
      <c r="D3" s="23">
        <v>0.095</v>
      </c>
      <c r="E3" s="23">
        <v>0.095</v>
      </c>
      <c r="F3" s="23">
        <v>0.44</v>
      </c>
      <c r="G3" s="23">
        <v>0.12</v>
      </c>
      <c r="H3" s="24"/>
      <c r="I3" s="25"/>
      <c r="J3" s="26">
        <v>48</v>
      </c>
      <c r="K3" s="20"/>
    </row>
    <row r="4" ht="26" customHeight="1">
      <c r="A4" s="27"/>
      <c r="B4" s="28"/>
      <c r="C4" s="29"/>
      <c r="D4" s="30"/>
      <c r="E4" t="s" s="27">
        <v>14</v>
      </c>
      <c r="F4" s="31"/>
      <c r="G4" s="32"/>
      <c r="H4" s="33"/>
      <c r="I4" s="29"/>
      <c r="J4" s="29"/>
      <c r="K4" s="29"/>
    </row>
    <row r="5" ht="11.15" customHeight="1">
      <c r="A5" t="s" s="34">
        <v>15</v>
      </c>
      <c r="B5" t="s" s="34">
        <v>16</v>
      </c>
      <c r="C5" t="s" s="35">
        <v>7</v>
      </c>
      <c r="D5" t="s" s="36">
        <v>17</v>
      </c>
      <c r="E5" t="s" s="37">
        <v>18</v>
      </c>
      <c r="F5" s="38"/>
      <c r="G5" t="s" s="39">
        <v>12</v>
      </c>
      <c r="H5" s="40"/>
      <c r="I5" s="41"/>
      <c r="J5" t="s" s="35">
        <v>19</v>
      </c>
      <c r="K5" t="s" s="42">
        <v>20</v>
      </c>
    </row>
    <row r="6" ht="11.15" customHeight="1">
      <c r="A6" s="43"/>
      <c r="B6" s="44"/>
      <c r="C6" s="45"/>
      <c r="D6" s="46"/>
      <c r="E6" s="47"/>
      <c r="F6" s="48"/>
      <c r="G6" s="46"/>
      <c r="H6" s="43"/>
      <c r="I6" s="43"/>
      <c r="J6" s="45"/>
      <c r="K6" s="45"/>
    </row>
    <row r="7" ht="12.75" customHeight="1">
      <c r="A7" s="49"/>
      <c r="B7" s="50"/>
      <c r="C7" s="51">
        <f>(B7*$A$3)-B7</f>
        <v>0</v>
      </c>
      <c r="D7" s="51"/>
      <c r="E7" s="52">
        <f>(B7+C7)*($E$3*(1+$F$3))</f>
        <v>0</v>
      </c>
      <c r="F7" s="20"/>
      <c r="G7" s="51">
        <f>(B7+C7)*$G$3</f>
        <v>0</v>
      </c>
      <c r="H7" s="53"/>
      <c r="I7" s="51"/>
      <c r="J7" s="51">
        <f>SUM(B7:G7)</f>
        <v>0</v>
      </c>
      <c r="K7" s="54">
        <f>J7/(1-($J$3/100))</f>
        <v>0</v>
      </c>
    </row>
    <row r="8" ht="12.75" customHeight="1">
      <c r="A8" s="49"/>
      <c r="B8" s="50"/>
      <c r="C8" s="51">
        <f>(B8*$A$3)-B8</f>
        <v>0</v>
      </c>
      <c r="D8" s="51"/>
      <c r="E8" s="52">
        <f>(B8+C8)*($E$3*(1+$F$3))</f>
        <v>0</v>
      </c>
      <c r="F8" s="20"/>
      <c r="G8" s="51">
        <f>(B8+C8)*$G$3</f>
        <v>0</v>
      </c>
      <c r="H8" s="53"/>
      <c r="I8" s="51"/>
      <c r="J8" s="51">
        <f>SUM(B8:G8)</f>
        <v>0</v>
      </c>
      <c r="K8" s="54">
        <f>J8/(1-($J$3/100))</f>
        <v>0</v>
      </c>
    </row>
    <row r="9" ht="13.5" customHeight="1">
      <c r="A9" s="49"/>
      <c r="B9" s="50"/>
      <c r="C9" s="51">
        <f>(B9*$A$3)-B9</f>
        <v>0</v>
      </c>
      <c r="D9" s="51"/>
      <c r="E9" s="52">
        <f>(B9+C9)*($E$3*(1+$F$3))</f>
        <v>0</v>
      </c>
      <c r="F9" s="20"/>
      <c r="G9" s="51">
        <f>(B9+C9)*$G$3</f>
        <v>0</v>
      </c>
      <c r="H9" s="53"/>
      <c r="I9" s="51"/>
      <c r="J9" s="51">
        <f>SUM(B9:G9)</f>
        <v>0</v>
      </c>
      <c r="K9" s="54">
        <f>J9/(1-($J$3/100))</f>
        <v>0</v>
      </c>
    </row>
    <row r="10" ht="25" customHeight="1">
      <c r="A10" s="27"/>
      <c r="B10" s="28"/>
      <c r="C10" s="29"/>
      <c r="D10" s="30"/>
      <c r="E10" t="s" s="27">
        <v>21</v>
      </c>
      <c r="F10" s="31"/>
      <c r="G10" s="32"/>
      <c r="H10" s="33"/>
      <c r="I10" s="29"/>
      <c r="J10" s="29"/>
      <c r="K10" s="29"/>
    </row>
    <row r="11" ht="11.15" customHeight="1">
      <c r="A11" t="s" s="34">
        <v>15</v>
      </c>
      <c r="B11" t="s" s="34">
        <v>16</v>
      </c>
      <c r="C11" t="s" s="35">
        <v>7</v>
      </c>
      <c r="D11" t="s" s="39">
        <v>9</v>
      </c>
      <c r="E11" t="s" s="37">
        <v>18</v>
      </c>
      <c r="F11" s="38"/>
      <c r="G11" t="s" s="39">
        <v>12</v>
      </c>
      <c r="H11" t="s" s="55">
        <v>22</v>
      </c>
      <c r="I11" t="s" s="56">
        <v>19</v>
      </c>
      <c r="J11" s="41"/>
      <c r="K11" t="s" s="42">
        <v>20</v>
      </c>
    </row>
    <row r="12" ht="11.15" customHeight="1">
      <c r="A12" s="43"/>
      <c r="B12" s="44"/>
      <c r="C12" s="45"/>
      <c r="D12" s="46"/>
      <c r="E12" s="47"/>
      <c r="F12" s="48"/>
      <c r="G12" s="46"/>
      <c r="H12" s="43"/>
      <c r="I12" s="45"/>
      <c r="J12" s="43"/>
      <c r="K12" s="45"/>
    </row>
    <row r="13" ht="13.5" customHeight="1">
      <c r="A13" s="49"/>
      <c r="B13" s="50"/>
      <c r="C13" s="51">
        <f>(B13*$A$3)-B13</f>
        <v>0</v>
      </c>
      <c r="D13" s="51">
        <f>(B13+C13)*($D$3)</f>
        <v>0</v>
      </c>
      <c r="E13" s="52">
        <f>(B13+C13)*($E$3*(1+$F$3))</f>
        <v>0</v>
      </c>
      <c r="F13" s="57"/>
      <c r="G13" s="51">
        <f>(B13+C13)*$G$3</f>
        <v>0</v>
      </c>
      <c r="H13" s="53">
        <f>B13+C13+E13+G13</f>
        <v>0</v>
      </c>
      <c r="I13" s="51">
        <f>B13+C13+E13+G13+D13</f>
        <v>0</v>
      </c>
      <c r="J13" s="51"/>
      <c r="K13" s="54">
        <f>I13/(1-($J$3/100))+J13</f>
        <v>0</v>
      </c>
    </row>
    <row r="14" ht="12.75" customHeight="1">
      <c r="A14" s="49"/>
      <c r="B14" s="50"/>
      <c r="C14" s="51">
        <f>(B14*$A$3)-B14</f>
        <v>0</v>
      </c>
      <c r="D14" s="51">
        <f>B14*$A$3*$D$3</f>
        <v>0</v>
      </c>
      <c r="E14" s="52">
        <f>(B14+C14)*($E$3*(1+$F$3))</f>
        <v>0</v>
      </c>
      <c r="F14" s="20"/>
      <c r="G14" s="51">
        <f>(B14+C14)*$G$3</f>
        <v>0</v>
      </c>
      <c r="H14" s="53">
        <f>B14+C14+E14+G14</f>
        <v>0</v>
      </c>
      <c r="I14" s="51">
        <f>B14+C14+E14+G14+D14</f>
        <v>0</v>
      </c>
      <c r="J14" s="51"/>
      <c r="K14" s="54">
        <f>I14/(1-($J$3/100))+J14</f>
        <v>0</v>
      </c>
    </row>
    <row r="15" ht="13.5" customHeight="1">
      <c r="A15" s="49"/>
      <c r="B15" s="50"/>
      <c r="C15" s="51">
        <f>(B15*$A$3)-B15</f>
        <v>0</v>
      </c>
      <c r="D15" s="51">
        <f>B15*$A$3*$D$3</f>
        <v>0</v>
      </c>
      <c r="E15" s="52">
        <f>(B15+C15)*($E$3*(1+$F$3))</f>
        <v>0</v>
      </c>
      <c r="F15" s="20"/>
      <c r="G15" s="51">
        <f>(B15+C15)*$G$3</f>
        <v>0</v>
      </c>
      <c r="H15" s="53">
        <f>B15+C15+E15+G15</f>
        <v>0</v>
      </c>
      <c r="I15" s="51">
        <f>B15+C15+E15+G15+D15</f>
        <v>0</v>
      </c>
      <c r="J15" s="51"/>
      <c r="K15" s="54">
        <f>I15/(1-($J$3/100))+J15</f>
        <v>0</v>
      </c>
    </row>
    <row r="16" ht="25.6" customHeight="1">
      <c r="A16" s="58"/>
      <c r="B16" s="59"/>
      <c r="C16" s="60"/>
      <c r="D16" s="60"/>
      <c r="E16" t="s" s="61">
        <v>23</v>
      </c>
      <c r="F16" s="62"/>
      <c r="G16" s="62"/>
      <c r="H16" s="63"/>
      <c r="I16" t="s" s="56">
        <v>19</v>
      </c>
      <c r="J16" t="s" s="35">
        <v>24</v>
      </c>
      <c r="K16" s="59"/>
    </row>
    <row r="17" ht="13.5" customHeight="1">
      <c r="A17" s="49"/>
      <c r="B17" s="50"/>
      <c r="C17" s="51">
        <f>(B17*$A$3)-B17</f>
        <v>0</v>
      </c>
      <c r="D17" s="51">
        <f>B17*$A$3*$D$3</f>
        <v>0</v>
      </c>
      <c r="E17" s="52">
        <f>(B17+C17)*($E$3*(1+$F$3))</f>
        <v>0</v>
      </c>
      <c r="F17" s="64"/>
      <c r="G17" s="51">
        <f>(B17+C17)*$G$3</f>
        <v>0</v>
      </c>
      <c r="H17" s="53">
        <f>B17+C17+E17+G17</f>
        <v>0</v>
      </c>
      <c r="I17" s="65">
        <f>B17+C17+D17+E17+G17</f>
        <v>0</v>
      </c>
      <c r="J17" s="65">
        <f>B17*$A$3*$C$3</f>
        <v>0</v>
      </c>
      <c r="K17" s="54">
        <f>I17/(1-($J$3/100))+J17</f>
        <v>0</v>
      </c>
    </row>
    <row r="18" ht="13.5" customHeight="1">
      <c r="A18" s="49"/>
      <c r="B18" s="50"/>
      <c r="C18" s="51">
        <f>(B18*$A$3)-B18</f>
        <v>0</v>
      </c>
      <c r="D18" s="51">
        <f>B18*$A$3*$D$3</f>
        <v>0</v>
      </c>
      <c r="E18" s="52">
        <f>(B18+C18)*($E$3*(1+$F$3))</f>
        <v>0</v>
      </c>
      <c r="F18" s="20"/>
      <c r="G18" s="51">
        <f>(B18+C18)*$G$3</f>
        <v>0</v>
      </c>
      <c r="H18" s="53">
        <f>B18+C18+E18+G18</f>
        <v>0</v>
      </c>
      <c r="I18" s="51">
        <f>B18+C18+D18+E18+G18</f>
        <v>0</v>
      </c>
      <c r="J18" s="51">
        <f>B18*$A$3*$C$3</f>
        <v>0</v>
      </c>
      <c r="K18" s="54">
        <f>I18/(1-($J$3/100))+J18</f>
        <v>0</v>
      </c>
    </row>
    <row r="19" ht="13.5" customHeight="1">
      <c r="A19" s="49"/>
      <c r="B19" s="50"/>
      <c r="C19" s="51">
        <f>(B19*$A$3)-B19</f>
        <v>0</v>
      </c>
      <c r="D19" s="51">
        <f>B19*$A$3*$D$3</f>
        <v>0</v>
      </c>
      <c r="E19" s="52">
        <f>(B19+C19)*($E$3*(1+$F$3))</f>
        <v>0</v>
      </c>
      <c r="F19" s="20"/>
      <c r="G19" s="51">
        <f>(B19+C19)*$G$3</f>
        <v>0</v>
      </c>
      <c r="H19" s="53">
        <f>B19+C19+E19+G19</f>
        <v>0</v>
      </c>
      <c r="I19" s="51">
        <f>B19+C19+D19+E19+G19</f>
        <v>0</v>
      </c>
      <c r="J19" s="51">
        <f>B19*$A$3*$C$3</f>
        <v>0</v>
      </c>
      <c r="K19" s="54">
        <f>I19/(1-($J$3/100))+J19</f>
        <v>0</v>
      </c>
    </row>
    <row r="20" ht="25" customHeight="1">
      <c r="A20" s="58"/>
      <c r="B20" s="59"/>
      <c r="C20" s="60"/>
      <c r="D20" s="60"/>
      <c r="E20" t="s" s="61">
        <v>25</v>
      </c>
      <c r="F20" s="62"/>
      <c r="G20" s="62"/>
      <c r="H20" s="53">
        <f>B20+C20+E20+G20</f>
      </c>
      <c r="I20" t="s" s="35">
        <v>24</v>
      </c>
      <c r="J20" t="s" s="66">
        <v>19</v>
      </c>
      <c r="K20" t="s" s="67">
        <v>26</v>
      </c>
    </row>
    <row r="21" ht="13.5" customHeight="1">
      <c r="A21" s="49"/>
      <c r="B21" s="50"/>
      <c r="C21" s="51">
        <f>(B21*$A$3)-B21</f>
        <v>0</v>
      </c>
      <c r="D21" s="51">
        <f>B21*$A$3*$D$3</f>
        <v>0</v>
      </c>
      <c r="E21" s="52">
        <f>(B21+C21)*($E$3*(1+$F$3))</f>
        <v>0</v>
      </c>
      <c r="F21" s="20"/>
      <c r="G21" s="51">
        <f>(B21+C21)*$G$3</f>
        <v>0</v>
      </c>
      <c r="H21" s="53">
        <f>B21+C21+E21+G21</f>
        <v>0</v>
      </c>
      <c r="I21" s="65">
        <f>B21*$A$3*$C$3</f>
        <v>0</v>
      </c>
      <c r="J21" s="65">
        <f>B21+C21+D21+E21+G21+I21</f>
        <v>0</v>
      </c>
      <c r="K21" s="54">
        <f>J21/(1-($J$3/100))</f>
        <v>0</v>
      </c>
    </row>
    <row r="22" ht="13.5" customHeight="1">
      <c r="A22" s="49"/>
      <c r="B22" s="50"/>
      <c r="C22" s="51">
        <f>(B22*$A$3)-B22</f>
        <v>0</v>
      </c>
      <c r="D22" s="51">
        <f>B22*$A$3*$D$3</f>
        <v>0</v>
      </c>
      <c r="E22" s="52">
        <f>(B22+C22)*($E$3*(1+$F$3))</f>
        <v>0</v>
      </c>
      <c r="F22" s="20"/>
      <c r="G22" s="51">
        <f>(B22+C22)*$G$3</f>
        <v>0</v>
      </c>
      <c r="H22" s="53">
        <f>B22+C22+E22+G22</f>
        <v>0</v>
      </c>
      <c r="I22" s="51">
        <f>B22*$A$3*$C$3</f>
        <v>0</v>
      </c>
      <c r="J22" s="51">
        <f>B22+C22+D22+E22+G22+I22</f>
        <v>0</v>
      </c>
      <c r="K22" s="54">
        <f>J22/(1-($J$3/100))</f>
        <v>0</v>
      </c>
    </row>
    <row r="23" ht="13.5" customHeight="1">
      <c r="A23" s="49"/>
      <c r="B23" s="50"/>
      <c r="C23" s="51">
        <f>(B23*$A$3)-B23</f>
        <v>0</v>
      </c>
      <c r="D23" s="51">
        <f>B23*$A$3*$D$3</f>
        <v>0</v>
      </c>
      <c r="E23" s="52">
        <f>(B23+C23)*($E$3*(1+$F$3))</f>
        <v>0</v>
      </c>
      <c r="F23" s="64"/>
      <c r="G23" s="51">
        <f>(B23+C23)*$G$3</f>
        <v>0</v>
      </c>
      <c r="H23" s="53">
        <f>B23+C23+E23+G23</f>
        <v>0</v>
      </c>
      <c r="I23" s="51">
        <f>B23*$A$3*$C$3</f>
        <v>0</v>
      </c>
      <c r="J23" s="51">
        <f>B23+C23+D23+E23+G23+I23</f>
        <v>0</v>
      </c>
      <c r="K23" s="54">
        <f>J23/(1-($J$3/100))</f>
        <v>0</v>
      </c>
    </row>
    <row r="24" ht="13.5" customHeight="1">
      <c r="A24" s="68"/>
      <c r="B24" s="69"/>
      <c r="C24" s="69"/>
      <c r="D24" s="69"/>
      <c r="E24" s="70"/>
      <c r="F24" s="70"/>
      <c r="G24" s="71"/>
      <c r="H24" s="72"/>
      <c r="I24" s="69"/>
      <c r="J24" s="69"/>
      <c r="K24" s="69"/>
    </row>
  </sheetData>
  <mergeCells count="41">
    <mergeCell ref="E8:F8"/>
    <mergeCell ref="E7:F7"/>
    <mergeCell ref="C5:C6"/>
    <mergeCell ref="K5:K6"/>
    <mergeCell ref="J2:K2"/>
    <mergeCell ref="J5:J6"/>
    <mergeCell ref="E5:F6"/>
    <mergeCell ref="D5:D6"/>
    <mergeCell ref="J3:K3"/>
    <mergeCell ref="E14:F14"/>
    <mergeCell ref="E9:F9"/>
    <mergeCell ref="G5:G6"/>
    <mergeCell ref="B5:B6"/>
    <mergeCell ref="C11:C12"/>
    <mergeCell ref="K11:K12"/>
    <mergeCell ref="E11:F12"/>
    <mergeCell ref="D11:D12"/>
    <mergeCell ref="G11:G12"/>
    <mergeCell ref="B11:B12"/>
    <mergeCell ref="A5:A6"/>
    <mergeCell ref="A11:A12"/>
    <mergeCell ref="A2:B2"/>
    <mergeCell ref="A3:B3"/>
    <mergeCell ref="H5:H6"/>
    <mergeCell ref="H11:H12"/>
    <mergeCell ref="I5:I6"/>
    <mergeCell ref="E13:F13"/>
    <mergeCell ref="E22:F22"/>
    <mergeCell ref="E18:F18"/>
    <mergeCell ref="E15:F15"/>
    <mergeCell ref="E21:F21"/>
    <mergeCell ref="E19:F19"/>
    <mergeCell ref="J11:J12"/>
    <mergeCell ref="I11:I12"/>
    <mergeCell ref="E16:G16"/>
    <mergeCell ref="E17:F17"/>
    <mergeCell ref="E10:G10"/>
    <mergeCell ref="E4:G4"/>
    <mergeCell ref="E1:G1"/>
    <mergeCell ref="E23:F23"/>
    <mergeCell ref="E20:G20"/>
  </mergeCells>
  <pageMargins left="1" right="1" top="1" bottom="1"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M47"/>
  <sheetViews>
    <sheetView workbookViewId="0" showGridLines="0" defaultGridColor="1">
      <pane topLeftCell="F4" xSplit="5" ySplit="3" activePane="bottomRight" state="frozen"/>
    </sheetView>
  </sheetViews>
  <sheetFormatPr defaultColWidth="12.04" defaultRowHeight="18" customHeight="1" outlineLevelRow="0" outlineLevelCol="0"/>
  <cols>
    <col min="1" max="1" width="33.5938" style="73" customWidth="1"/>
    <col min="2" max="2" width="14.7656" style="73" customWidth="1"/>
    <col min="3" max="3" width="13.9688" style="73" customWidth="1"/>
    <col min="4" max="4" width="12.5938" style="73" customWidth="1"/>
    <col min="5" max="5" width="12.0469" style="73" customWidth="1"/>
    <col min="6" max="6" width="14.3516" style="73" customWidth="1"/>
    <col min="7" max="7" width="14.9688" style="73" customWidth="1"/>
    <col min="8" max="8" width="14.9766" style="73" customWidth="1"/>
    <col min="9" max="9" width="14.8516" style="73" customWidth="1"/>
    <col min="10" max="10" width="14.6719" style="73" customWidth="1"/>
    <col min="11" max="11" width="14.3516" style="73" customWidth="1"/>
    <col min="12" max="12" width="12.0469" style="73" customWidth="1"/>
    <col min="13" max="13" width="14.3516" style="73" customWidth="1"/>
    <col min="14" max="16384" width="12.0469" style="73" customWidth="1"/>
  </cols>
  <sheetData>
    <row r="1" ht="21" customHeight="1">
      <c r="A1" s="74"/>
      <c r="B1" s="75"/>
      <c r="C1" t="s" s="76">
        <v>28</v>
      </c>
      <c r="D1" s="77"/>
      <c r="E1" s="74"/>
      <c r="F1" s="78"/>
      <c r="G1" s="79"/>
      <c r="H1" s="80"/>
      <c r="I1" s="80"/>
      <c r="J1" s="81"/>
      <c r="K1" s="78"/>
      <c r="L1" s="78"/>
      <c r="M1" s="78"/>
    </row>
    <row r="2" ht="21" customHeight="1">
      <c r="A2" t="s" s="82">
        <v>29</v>
      </c>
      <c r="B2" s="83">
        <v>4500</v>
      </c>
      <c r="C2" s="84">
        <f>B$2*$B4</f>
        <v>6030</v>
      </c>
      <c r="D2" s="77"/>
      <c r="E2" s="74"/>
      <c r="F2" s="78"/>
      <c r="G2" s="79"/>
      <c r="H2" s="80"/>
      <c r="I2" s="80"/>
      <c r="J2" s="81"/>
      <c r="K2" s="78"/>
      <c r="L2" s="78"/>
      <c r="M2" s="78"/>
    </row>
    <row r="3" ht="21" customHeight="1">
      <c r="A3" t="s" s="82">
        <v>30</v>
      </c>
      <c r="B3" s="85">
        <v>2350</v>
      </c>
      <c r="C3" s="77"/>
      <c r="D3" s="77"/>
      <c r="E3" s="74"/>
      <c r="F3" s="78"/>
      <c r="G3" s="86"/>
      <c r="H3" s="87"/>
      <c r="I3" s="87"/>
      <c r="J3" s="88"/>
      <c r="K3" s="78"/>
      <c r="L3" s="78"/>
      <c r="M3" s="78"/>
    </row>
    <row r="4" ht="21" customHeight="1">
      <c r="A4" t="s" s="82">
        <v>31</v>
      </c>
      <c r="B4" s="89">
        <v>1.34</v>
      </c>
      <c r="C4" s="74"/>
      <c r="D4" s="74"/>
      <c r="E4" s="90"/>
      <c r="F4" s="78"/>
      <c r="G4" s="91"/>
      <c r="H4" s="92"/>
      <c r="I4" s="92"/>
      <c r="J4" s="93"/>
      <c r="K4" s="78"/>
      <c r="L4" s="78"/>
      <c r="M4" s="78"/>
    </row>
    <row r="5" ht="21" customHeight="1">
      <c r="A5" t="s" s="82">
        <v>32</v>
      </c>
      <c r="B5" s="94">
        <f>C$2/B$3</f>
        <v>2.56595744680851</v>
      </c>
      <c r="C5" s="74"/>
      <c r="D5" s="74"/>
      <c r="E5" s="90"/>
      <c r="F5" s="78"/>
      <c r="G5" s="95"/>
      <c r="H5" s="96"/>
      <c r="I5" s="96"/>
      <c r="J5" s="97"/>
      <c r="K5" s="78"/>
      <c r="L5" s="78"/>
      <c r="M5" s="78"/>
    </row>
    <row r="6" ht="21" customHeight="1">
      <c r="A6" s="74"/>
      <c r="B6" s="75"/>
      <c r="C6" s="77"/>
      <c r="D6" s="77"/>
      <c r="E6" s="90"/>
      <c r="F6" s="78"/>
      <c r="G6" s="95"/>
      <c r="H6" s="96"/>
      <c r="I6" s="96"/>
      <c r="J6" s="97"/>
      <c r="K6" s="78"/>
      <c r="L6" s="78"/>
      <c r="M6" s="78"/>
    </row>
    <row r="7" ht="21" customHeight="1">
      <c r="A7" t="s" s="82">
        <v>33</v>
      </c>
      <c r="B7" s="83">
        <v>500</v>
      </c>
      <c r="C7" s="77"/>
      <c r="D7" s="77"/>
      <c r="E7" s="90"/>
      <c r="F7" s="78"/>
      <c r="G7" s="95"/>
      <c r="H7" s="96"/>
      <c r="I7" s="96"/>
      <c r="J7" s="97"/>
      <c r="K7" s="78"/>
      <c r="L7" s="78"/>
      <c r="M7" s="78"/>
    </row>
    <row r="8" ht="21" customHeight="1">
      <c r="A8" t="s" s="82">
        <v>34</v>
      </c>
      <c r="B8" s="85">
        <v>2350</v>
      </c>
      <c r="C8" s="77"/>
      <c r="D8" s="77"/>
      <c r="E8" s="90"/>
      <c r="F8" s="78"/>
      <c r="G8" s="79"/>
      <c r="H8" s="96"/>
      <c r="I8" s="96"/>
      <c r="J8" s="97"/>
      <c r="K8" s="78"/>
      <c r="L8" s="78"/>
      <c r="M8" s="78"/>
    </row>
    <row r="9" ht="21" customHeight="1">
      <c r="A9" t="s" s="82">
        <v>35</v>
      </c>
      <c r="B9" s="94">
        <f>$B7/$B8</f>
        <v>0.212765957446809</v>
      </c>
      <c r="C9" s="74"/>
      <c r="D9" s="74"/>
      <c r="E9" s="90"/>
      <c r="F9" s="78"/>
      <c r="G9" s="95"/>
      <c r="H9" s="96"/>
      <c r="I9" s="96"/>
      <c r="J9" s="97"/>
      <c r="K9" s="78"/>
      <c r="L9" s="78"/>
      <c r="M9" s="78"/>
    </row>
    <row r="10" ht="21" customHeight="1">
      <c r="A10" s="74"/>
      <c r="B10" s="78"/>
      <c r="C10" s="77"/>
      <c r="D10" s="77"/>
      <c r="E10" s="90"/>
      <c r="F10" s="78"/>
      <c r="G10" s="95"/>
      <c r="H10" s="96"/>
      <c r="I10" s="96"/>
      <c r="J10" s="97"/>
      <c r="K10" s="78"/>
      <c r="L10" s="78"/>
      <c r="M10" s="78"/>
    </row>
    <row r="11" ht="21" customHeight="1">
      <c r="A11" t="s" s="82">
        <v>9</v>
      </c>
      <c r="B11" s="98">
        <v>0.06</v>
      </c>
      <c r="C11" s="77"/>
      <c r="D11" s="77"/>
      <c r="E11" s="90"/>
      <c r="F11" s="78"/>
      <c r="G11" s="99"/>
      <c r="H11" s="100"/>
      <c r="I11" s="100"/>
      <c r="J11" s="101"/>
      <c r="K11" s="78"/>
      <c r="L11" s="78"/>
      <c r="M11" s="78"/>
    </row>
    <row r="12" ht="21" customHeight="1">
      <c r="A12" t="s" s="82">
        <v>7</v>
      </c>
      <c r="B12" s="102">
        <v>0.3</v>
      </c>
      <c r="C12" s="77"/>
      <c r="D12" s="77"/>
      <c r="E12" s="90"/>
      <c r="F12" s="78"/>
      <c r="G12" s="74"/>
      <c r="H12" s="78"/>
      <c r="I12" s="78"/>
      <c r="J12" s="78"/>
      <c r="K12" s="78"/>
      <c r="L12" s="78"/>
      <c r="M12" s="78"/>
    </row>
    <row r="13" ht="21" customHeight="1">
      <c r="A13" t="s" s="82">
        <v>13</v>
      </c>
      <c r="B13" s="98">
        <v>0.52</v>
      </c>
      <c r="C13" s="77"/>
      <c r="D13" s="77"/>
      <c r="E13" s="90"/>
      <c r="F13" s="78"/>
      <c r="G13" s="74"/>
      <c r="H13" s="78"/>
      <c r="I13" s="78"/>
      <c r="J13" s="78"/>
      <c r="K13" s="78"/>
      <c r="L13" s="78"/>
      <c r="M13" s="78"/>
    </row>
    <row r="14" ht="19.65" customHeight="1">
      <c r="A14" t="s" s="103">
        <v>36</v>
      </c>
      <c r="B14" s="104"/>
      <c r="C14" s="104"/>
      <c r="D14" s="104"/>
      <c r="E14" s="105"/>
      <c r="F14" s="104"/>
      <c r="G14" s="104"/>
      <c r="H14" s="104"/>
      <c r="I14" s="104"/>
      <c r="J14" s="104"/>
      <c r="K14" s="104"/>
      <c r="L14" s="104"/>
      <c r="M14" s="104"/>
    </row>
    <row r="15" ht="41.65" customHeight="1">
      <c r="A15" t="s" s="106">
        <v>37</v>
      </c>
      <c r="B15" t="s" s="107">
        <v>38</v>
      </c>
      <c r="C15" t="s" s="107">
        <v>39</v>
      </c>
      <c r="D15" t="s" s="107">
        <v>40</v>
      </c>
      <c r="E15" t="s" s="107">
        <v>41</v>
      </c>
      <c r="F15" t="s" s="108">
        <v>42</v>
      </c>
      <c r="G15" t="s" s="106">
        <v>43</v>
      </c>
      <c r="H15" t="s" s="107">
        <v>44</v>
      </c>
      <c r="I15" t="s" s="107">
        <v>45</v>
      </c>
      <c r="J15" t="s" s="109">
        <v>46</v>
      </c>
      <c r="K15" t="s" s="107">
        <v>47</v>
      </c>
      <c r="L15" t="s" s="107">
        <v>20</v>
      </c>
      <c r="M15" t="s" s="108">
        <v>48</v>
      </c>
    </row>
    <row r="16" ht="19.65" customHeight="1">
      <c r="A16" t="s" s="110">
        <v>49</v>
      </c>
      <c r="B16" t="s" s="110">
        <v>50</v>
      </c>
      <c r="C16" s="111">
        <v>18</v>
      </c>
      <c r="D16" s="112">
        <v>305</v>
      </c>
      <c r="E16" s="113">
        <v>63</v>
      </c>
      <c r="F16" s="114">
        <f>C16*E16</f>
        <v>1134</v>
      </c>
      <c r="G16" s="112">
        <f>E16*$B$5</f>
        <v>161.655319148936</v>
      </c>
      <c r="H16" s="115">
        <f>E16*$B$9</f>
        <v>13.404255319149</v>
      </c>
      <c r="I16" s="116">
        <f>$D16*(1+$B$12)*$B$11</f>
        <v>23.79</v>
      </c>
      <c r="J16" s="117">
        <f>$D16*50.3%</f>
        <v>153.415</v>
      </c>
      <c r="K16" s="115">
        <f>($D16*(1+$B$12))+G16+H16+I16+J16</f>
        <v>748.764574468085</v>
      </c>
      <c r="L16" s="115">
        <f>K16*(1/(1-$B$13))</f>
        <v>1559.926196808510</v>
      </c>
      <c r="M16" s="115">
        <f>K16*$C16</f>
        <v>13477.7623404255</v>
      </c>
    </row>
    <row r="17" ht="19.65" customHeight="1">
      <c r="A17" t="s" s="118">
        <v>51</v>
      </c>
      <c r="B17" s="119"/>
      <c r="C17" s="120">
        <v>12</v>
      </c>
      <c r="D17" s="121">
        <v>305</v>
      </c>
      <c r="E17" s="122">
        <v>56</v>
      </c>
      <c r="F17" s="120">
        <f>C17*E17</f>
        <v>672</v>
      </c>
      <c r="G17" s="121">
        <f>E17*$B$5</f>
        <v>143.693617021277</v>
      </c>
      <c r="H17" s="123">
        <f>E17*$B$9</f>
        <v>11.9148936170213</v>
      </c>
      <c r="I17" s="124">
        <f>$D17*(1+$B$12)*$B$11</f>
        <v>23.79</v>
      </c>
      <c r="J17" s="125">
        <f>$D17*50.3%</f>
        <v>153.415</v>
      </c>
      <c r="K17" s="123">
        <f>($D17*(1+$B$12))+G17+H17+I17+J17</f>
        <v>729.313510638298</v>
      </c>
      <c r="L17" s="123">
        <f>K17*(1/(1-$B$13))</f>
        <v>1519.403147163120</v>
      </c>
      <c r="M17" s="123">
        <f>K17*$C17</f>
        <v>8751.762127659580</v>
      </c>
    </row>
    <row r="18" ht="19.65" customHeight="1">
      <c r="A18" t="s" s="118">
        <v>52</v>
      </c>
      <c r="B18" s="119"/>
      <c r="C18" s="120">
        <v>18</v>
      </c>
      <c r="D18" s="121">
        <v>284</v>
      </c>
      <c r="E18" s="122">
        <v>28.5</v>
      </c>
      <c r="F18" s="120">
        <f>C18*E18</f>
        <v>513</v>
      </c>
      <c r="G18" s="121">
        <f>E18*$B$5</f>
        <v>73.1297872340425</v>
      </c>
      <c r="H18" s="123">
        <f>E18*$B$9</f>
        <v>6.06382978723406</v>
      </c>
      <c r="I18" s="126">
        <f>$D18*(1+$B$12)*$B$11</f>
        <v>22.152</v>
      </c>
      <c r="J18" s="125">
        <f>$D18*50.3%</f>
        <v>142.852</v>
      </c>
      <c r="K18" s="123">
        <f>($D18*(1+$B$12))+G18+H18+I18+J18</f>
        <v>613.397617021277</v>
      </c>
      <c r="L18" s="123">
        <f>K18*(1/(1-$B$13))</f>
        <v>1277.911702127660</v>
      </c>
      <c r="M18" s="123">
        <f>K18*$C18</f>
        <v>11041.157106383</v>
      </c>
    </row>
    <row r="19" ht="19.65" customHeight="1">
      <c r="A19" s="119"/>
      <c r="B19" s="119"/>
      <c r="C19" s="127"/>
      <c r="D19" s="121"/>
      <c r="E19" s="122"/>
      <c r="F19" s="120">
        <f>C19*E19</f>
        <v>0</v>
      </c>
      <c r="G19" s="121">
        <f>E19*$B$5</f>
        <v>0</v>
      </c>
      <c r="H19" s="123">
        <f>E19*$B$9</f>
        <v>0</v>
      </c>
      <c r="I19" s="128">
        <f>$D19*(1+$B$12)*$B$11</f>
        <v>0</v>
      </c>
      <c r="J19" s="120">
        <f>$D19*50.3%</f>
        <v>0</v>
      </c>
      <c r="K19" s="123">
        <f>($D19*(1+$B$12))+G19+H19+I19+J19</f>
        <v>0</v>
      </c>
      <c r="L19" s="123">
        <f>K19*(1/(1-$B$13))</f>
        <v>0</v>
      </c>
      <c r="M19" s="123">
        <f>K19*$C19</f>
        <v>0</v>
      </c>
    </row>
    <row r="20" ht="19.65" customHeight="1">
      <c r="A20" t="s" s="118">
        <v>49</v>
      </c>
      <c r="B20" t="s" s="118">
        <v>53</v>
      </c>
      <c r="C20" s="120">
        <v>19</v>
      </c>
      <c r="D20" s="121">
        <v>399</v>
      </c>
      <c r="E20" s="122">
        <v>47</v>
      </c>
      <c r="F20" s="120">
        <f>C20*E20</f>
        <v>893</v>
      </c>
      <c r="G20" s="121">
        <f>E20*$B$5</f>
        <v>120.6</v>
      </c>
      <c r="H20" s="123">
        <f>E20*$B$9</f>
        <v>10</v>
      </c>
      <c r="I20" s="126">
        <f>$D20*(1+$B$12)*$B$11</f>
        <v>31.122</v>
      </c>
      <c r="J20" s="125">
        <f>$D20*50.3%</f>
        <v>200.697</v>
      </c>
      <c r="K20" s="123">
        <f>($D20*(1+$B$12))+G20+H20+I20+J20</f>
        <v>881.119</v>
      </c>
      <c r="L20" s="123">
        <f>K20*(1/(1-$B$13))</f>
        <v>1835.664583333330</v>
      </c>
      <c r="M20" s="123">
        <f>K20*$C20</f>
        <v>16741.261</v>
      </c>
    </row>
    <row r="21" ht="19.65" customHeight="1">
      <c r="A21" t="s" s="118">
        <v>51</v>
      </c>
      <c r="B21" s="119"/>
      <c r="C21" s="120">
        <v>14</v>
      </c>
      <c r="D21" s="121">
        <v>384</v>
      </c>
      <c r="E21" s="122">
        <v>62</v>
      </c>
      <c r="F21" s="120">
        <f>C21*E21</f>
        <v>868</v>
      </c>
      <c r="G21" s="121">
        <f>E21*$B$5</f>
        <v>159.089361702128</v>
      </c>
      <c r="H21" s="123">
        <f>E21*$B$9</f>
        <v>13.1914893617022</v>
      </c>
      <c r="I21" s="126">
        <f>$D21*(1+$B$12)*$B$11</f>
        <v>29.952</v>
      </c>
      <c r="J21" s="125">
        <f>$D21*50.3%</f>
        <v>193.152</v>
      </c>
      <c r="K21" s="123">
        <f>($D21*(1+$B$12))+G21+H21+I21+J21</f>
        <v>894.584851063830</v>
      </c>
      <c r="L21" s="123">
        <f>K21*(1/(1-$B$13))</f>
        <v>1863.718439716310</v>
      </c>
      <c r="M21" s="123">
        <f>K21*$C21</f>
        <v>12524.1879148936</v>
      </c>
    </row>
    <row r="22" ht="19.65" customHeight="1">
      <c r="A22" t="s" s="118">
        <v>52</v>
      </c>
      <c r="B22" s="119"/>
      <c r="C22" s="120">
        <v>19</v>
      </c>
      <c r="D22" s="121">
        <v>326</v>
      </c>
      <c r="E22" s="122">
        <v>28</v>
      </c>
      <c r="F22" s="120">
        <f>C22*E22</f>
        <v>532</v>
      </c>
      <c r="G22" s="121">
        <f>E22*$B$5</f>
        <v>71.8468085106383</v>
      </c>
      <c r="H22" s="123">
        <f>E22*$B$9</f>
        <v>5.95744680851065</v>
      </c>
      <c r="I22" s="126">
        <f>$D22*(1+$B$12)*$B$11</f>
        <v>25.428</v>
      </c>
      <c r="J22" s="125">
        <f>$D22*50.3%</f>
        <v>163.978</v>
      </c>
      <c r="K22" s="123">
        <f>($D22*(1+$B$12))+G22+H22+I22+J22</f>
        <v>691.010255319149</v>
      </c>
      <c r="L22" s="123">
        <f>K22*(1/(1-$B$13))</f>
        <v>1439.604698581560</v>
      </c>
      <c r="M22" s="123">
        <f>K22*$C22</f>
        <v>13129.1948510638</v>
      </c>
    </row>
    <row r="23" ht="19.65" customHeight="1">
      <c r="A23" s="119"/>
      <c r="B23" s="119"/>
      <c r="C23" s="127"/>
      <c r="D23" s="121"/>
      <c r="E23" s="122"/>
      <c r="F23" s="120">
        <f>C23*E23</f>
        <v>0</v>
      </c>
      <c r="G23" s="121">
        <f>E23*$B$5</f>
        <v>0</v>
      </c>
      <c r="H23" s="123">
        <f>E23*$B$9</f>
        <v>0</v>
      </c>
      <c r="I23" s="128">
        <f>$D23*(1+$B$12)*$B$11</f>
        <v>0</v>
      </c>
      <c r="J23" s="120">
        <f>$D23*50.3%</f>
        <v>0</v>
      </c>
      <c r="K23" s="123">
        <f>($D23*(1+$B$12))+G23+H23+I23+J23</f>
        <v>0</v>
      </c>
      <c r="L23" s="123">
        <f>K23*(1/(1-$B$13))</f>
        <v>0</v>
      </c>
      <c r="M23" s="123">
        <f>K23*$C23</f>
        <v>0</v>
      </c>
    </row>
    <row r="24" ht="19.65" customHeight="1">
      <c r="A24" t="s" s="118">
        <v>49</v>
      </c>
      <c r="B24" s="129">
        <v>90503</v>
      </c>
      <c r="C24" s="120">
        <v>18</v>
      </c>
      <c r="D24" s="121">
        <v>394</v>
      </c>
      <c r="E24" s="122">
        <v>51</v>
      </c>
      <c r="F24" s="120">
        <f>C24*E24</f>
        <v>918</v>
      </c>
      <c r="G24" s="121">
        <f>E24*$B$5</f>
        <v>130.863829787234</v>
      </c>
      <c r="H24" s="123">
        <f>E24*$B$9</f>
        <v>10.8510638297873</v>
      </c>
      <c r="I24" s="126">
        <f>$D24*(1+$B$12)*$B$11</f>
        <v>30.732</v>
      </c>
      <c r="J24" s="125">
        <f>$D24*50.3%</f>
        <v>198.182</v>
      </c>
      <c r="K24" s="123">
        <f>($D24*(1+$B$12))+G24+H24+I24+J24</f>
        <v>882.828893617021</v>
      </c>
      <c r="L24" s="123">
        <f>K24*(1/(1-$B$13))</f>
        <v>1839.226861702130</v>
      </c>
      <c r="M24" s="123">
        <f>K24*$C24</f>
        <v>15890.9200851064</v>
      </c>
    </row>
    <row r="25" ht="19.65" customHeight="1">
      <c r="A25" t="s" s="118">
        <v>51</v>
      </c>
      <c r="B25" s="119"/>
      <c r="C25" s="120">
        <v>18</v>
      </c>
      <c r="D25" s="121">
        <v>394</v>
      </c>
      <c r="E25" s="122">
        <v>58</v>
      </c>
      <c r="F25" s="130">
        <f>C25*E25</f>
        <v>1044</v>
      </c>
      <c r="G25" s="121">
        <f>E25*$B$5</f>
        <v>148.825531914894</v>
      </c>
      <c r="H25" s="123">
        <f>E25*$B$9</f>
        <v>12.3404255319149</v>
      </c>
      <c r="I25" s="126">
        <f>$D25*(1+$B$12)*$B$11</f>
        <v>30.732</v>
      </c>
      <c r="J25" s="125">
        <f>$D25*50.3%</f>
        <v>198.182</v>
      </c>
      <c r="K25" s="123">
        <f>($D25*(1+$B$12))+G25+H25+I25+J25</f>
        <v>902.279957446809</v>
      </c>
      <c r="L25" s="123">
        <f>K25*(1/(1-$B$13))</f>
        <v>1879.749911347520</v>
      </c>
      <c r="M25" s="123">
        <f>K25*$C25</f>
        <v>16241.0392340426</v>
      </c>
    </row>
    <row r="26" ht="19.65" customHeight="1">
      <c r="A26" t="s" s="118">
        <v>52</v>
      </c>
      <c r="B26" s="119"/>
      <c r="C26" s="120">
        <v>14</v>
      </c>
      <c r="D26" s="121">
        <v>210</v>
      </c>
      <c r="E26" s="122">
        <v>27</v>
      </c>
      <c r="F26" s="120">
        <f>C26*E26</f>
        <v>378</v>
      </c>
      <c r="G26" s="121">
        <f>E26*$B$5</f>
        <v>69.2808510638298</v>
      </c>
      <c r="H26" s="123">
        <f>E26*$B$9</f>
        <v>5.74468085106384</v>
      </c>
      <c r="I26" s="124">
        <f>$D26*(1+$B$12)*$B$11</f>
        <v>16.38</v>
      </c>
      <c r="J26" s="125">
        <f>$D26*50.3%</f>
        <v>105.63</v>
      </c>
      <c r="K26" s="123">
        <f>($D26*(1+$B$12))+G26+H26+I26+J26</f>
        <v>470.035531914894</v>
      </c>
      <c r="L26" s="123">
        <f>K26*(1/(1-$B$13))</f>
        <v>979.240691489362</v>
      </c>
      <c r="M26" s="123">
        <f>K26*$C26</f>
        <v>6580.497446808520</v>
      </c>
    </row>
    <row r="27" ht="19.65" customHeight="1">
      <c r="A27" s="119"/>
      <c r="B27" s="119"/>
      <c r="C27" s="127"/>
      <c r="D27" s="121"/>
      <c r="E27" s="122"/>
      <c r="F27" s="120">
        <f>C27*E27</f>
        <v>0</v>
      </c>
      <c r="G27" s="121">
        <f>E27*$B$5</f>
        <v>0</v>
      </c>
      <c r="H27" s="123">
        <f>E27*$B$9</f>
        <v>0</v>
      </c>
      <c r="I27" s="128">
        <f>$D27*(1+$B$12)*$B$11</f>
        <v>0</v>
      </c>
      <c r="J27" s="120">
        <f>$D27*50.3%</f>
        <v>0</v>
      </c>
      <c r="K27" s="123">
        <f>($D27*(1+$B$12))+G27+H27+I27+J27</f>
        <v>0</v>
      </c>
      <c r="L27" s="123">
        <f>K27*(1/(1-$B$13))</f>
        <v>0</v>
      </c>
      <c r="M27" s="123">
        <f>K27*$C27</f>
        <v>0</v>
      </c>
    </row>
    <row r="28" ht="19.65" customHeight="1">
      <c r="A28" t="s" s="118">
        <v>49</v>
      </c>
      <c r="B28" s="129">
        <v>66502</v>
      </c>
      <c r="C28" s="120">
        <v>20</v>
      </c>
      <c r="D28" s="121">
        <v>231</v>
      </c>
      <c r="E28" s="122">
        <v>63</v>
      </c>
      <c r="F28" s="130">
        <f>C28*E28</f>
        <v>1260</v>
      </c>
      <c r="G28" s="121">
        <f>E28*$B$5</f>
        <v>161.655319148936</v>
      </c>
      <c r="H28" s="123">
        <f>E28*$B$9</f>
        <v>13.404255319149</v>
      </c>
      <c r="I28" s="126">
        <f>$D28*(1+$B$12)*$B$11</f>
        <v>18.018</v>
      </c>
      <c r="J28" s="125">
        <f>$D28*50.3%</f>
        <v>116.193</v>
      </c>
      <c r="K28" s="123">
        <f>($D28*(1+$B$12))+G28+H28+I28+J28</f>
        <v>609.5705744680851</v>
      </c>
      <c r="L28" s="123">
        <f>K28*(1/(1-$B$13))</f>
        <v>1269.938696808510</v>
      </c>
      <c r="M28" s="123">
        <f>K28*$C28</f>
        <v>12191.4114893617</v>
      </c>
    </row>
    <row r="29" ht="19.65" customHeight="1">
      <c r="A29" t="s" s="118">
        <v>51</v>
      </c>
      <c r="B29" s="131"/>
      <c r="C29" s="132">
        <v>16</v>
      </c>
      <c r="D29" s="133">
        <v>221</v>
      </c>
      <c r="E29" s="122">
        <v>56</v>
      </c>
      <c r="F29" s="120">
        <f>C29*E29</f>
        <v>896</v>
      </c>
      <c r="G29" s="121">
        <f>E29*$B$5</f>
        <v>143.693617021277</v>
      </c>
      <c r="H29" s="123">
        <f>E29*$B$9</f>
        <v>11.9148936170213</v>
      </c>
      <c r="I29" s="126">
        <f>$D29*(1+$B$12)*$B$11</f>
        <v>17.238</v>
      </c>
      <c r="J29" s="125">
        <f>$D29*50.3%</f>
        <v>111.163</v>
      </c>
      <c r="K29" s="123">
        <f>($D29*(1+$B$12))+G29+H29+I29+J29</f>
        <v>571.309510638298</v>
      </c>
      <c r="L29" s="123">
        <f>K29*(1/(1-$B$13))</f>
        <v>1190.228147163120</v>
      </c>
      <c r="M29" s="123">
        <f>K29*$C29</f>
        <v>9140.952170212769</v>
      </c>
    </row>
    <row r="30" ht="19.65" customHeight="1">
      <c r="A30" t="s" s="134">
        <v>52</v>
      </c>
      <c r="B30" s="135"/>
      <c r="C30" s="136">
        <v>20</v>
      </c>
      <c r="D30" s="137">
        <v>153</v>
      </c>
      <c r="E30" s="138">
        <v>29</v>
      </c>
      <c r="F30" s="120">
        <f>C30*E30</f>
        <v>580</v>
      </c>
      <c r="G30" s="121">
        <f>E30*$B$5</f>
        <v>74.41276595744679</v>
      </c>
      <c r="H30" s="123">
        <f>E30*$B$9</f>
        <v>6.17021276595746</v>
      </c>
      <c r="I30" s="126">
        <f>$D30*(1+$B$12)*$B$11</f>
        <v>11.934</v>
      </c>
      <c r="J30" s="123">
        <f>$D30*50.3%</f>
        <v>76.959</v>
      </c>
      <c r="K30" s="123">
        <f>($D30*(1+$B$12))+G30+H30+I30+J30</f>
        <v>368.375978723404</v>
      </c>
      <c r="L30" s="123">
        <f>K30*(1/(1-$B$13))</f>
        <v>767.449955673758</v>
      </c>
      <c r="M30" s="123">
        <f>K30*$C30</f>
        <v>7367.519574468080</v>
      </c>
    </row>
    <row r="31" ht="19.65" customHeight="1">
      <c r="A31" s="119"/>
      <c r="B31" s="139"/>
      <c r="C31" s="140"/>
      <c r="D31" s="141"/>
      <c r="E31" s="122"/>
      <c r="F31" s="120">
        <f>C31*E31</f>
        <v>0</v>
      </c>
      <c r="G31" s="121">
        <f>E31*$B$5</f>
        <v>0</v>
      </c>
      <c r="H31" s="123">
        <f>E31*$B$9</f>
        <v>0</v>
      </c>
      <c r="I31" s="128">
        <f>$D31*(1+$B$12)*$B$11</f>
        <v>0</v>
      </c>
      <c r="J31" s="120">
        <f>$D31*50.3%</f>
        <v>0</v>
      </c>
      <c r="K31" s="123">
        <f>($D31*(1+$B$12))+G31+H31+I31+J31</f>
        <v>0</v>
      </c>
      <c r="L31" s="123">
        <f>K31*(1/(1-$B$13))</f>
        <v>0</v>
      </c>
      <c r="M31" s="123">
        <f>K31*$C31</f>
        <v>0</v>
      </c>
    </row>
    <row r="32" ht="19.65" customHeight="1">
      <c r="A32" t="s" s="118">
        <v>49</v>
      </c>
      <c r="B32" s="129">
        <v>36603</v>
      </c>
      <c r="C32" s="120">
        <v>20</v>
      </c>
      <c r="D32" s="121">
        <v>557</v>
      </c>
      <c r="E32" s="122">
        <v>46</v>
      </c>
      <c r="F32" s="120">
        <f>C32*E32</f>
        <v>920</v>
      </c>
      <c r="G32" s="121">
        <f>E32*$B$5</f>
        <v>118.034042553191</v>
      </c>
      <c r="H32" s="123">
        <f>E32*$B$9</f>
        <v>9.787234042553211</v>
      </c>
      <c r="I32" s="126">
        <f>$D32*(1+$B$12)*$B$11</f>
        <v>43.446</v>
      </c>
      <c r="J32" s="125">
        <f>$D32*50.3%</f>
        <v>280.171</v>
      </c>
      <c r="K32" s="123">
        <f>($D32*(1+$B$12))+G32+H32+I32+J32</f>
        <v>1175.538276595740</v>
      </c>
      <c r="L32" s="123">
        <f>K32*(1/(1-$B$13))</f>
        <v>2449.038076241130</v>
      </c>
      <c r="M32" s="123">
        <f>K32*$C32</f>
        <v>23510.7655319148</v>
      </c>
    </row>
    <row r="33" ht="19.65" customHeight="1">
      <c r="A33" t="s" s="118">
        <v>51</v>
      </c>
      <c r="B33" s="119"/>
      <c r="C33" s="120">
        <v>14</v>
      </c>
      <c r="D33" s="121">
        <v>557</v>
      </c>
      <c r="E33" s="122">
        <v>42</v>
      </c>
      <c r="F33" s="120">
        <f>C33*E33</f>
        <v>588</v>
      </c>
      <c r="G33" s="121">
        <f>E33*$B$5</f>
        <v>107.770212765957</v>
      </c>
      <c r="H33" s="123">
        <f>E33*$B$9</f>
        <v>8.93617021276598</v>
      </c>
      <c r="I33" s="126">
        <f>$D33*(1+$B$12)*$B$11</f>
        <v>43.446</v>
      </c>
      <c r="J33" s="125">
        <f>$D33*50.3%</f>
        <v>280.171</v>
      </c>
      <c r="K33" s="123">
        <f>($D33*(1+$B$12))+G33+H33+I33+J33</f>
        <v>1164.423382978720</v>
      </c>
      <c r="L33" s="123">
        <f>K33*(1/(1-$B$13))</f>
        <v>2425.882047872330</v>
      </c>
      <c r="M33" s="123">
        <f>K33*$C33</f>
        <v>16301.9273617021</v>
      </c>
    </row>
    <row r="34" ht="19.65" customHeight="1">
      <c r="A34" t="s" s="118">
        <v>52</v>
      </c>
      <c r="B34" s="119"/>
      <c r="C34" s="120">
        <v>20</v>
      </c>
      <c r="D34" s="121">
        <v>263</v>
      </c>
      <c r="E34" s="122">
        <v>22</v>
      </c>
      <c r="F34" s="120">
        <f>C34*E34</f>
        <v>440</v>
      </c>
      <c r="G34" s="121">
        <f>E34*$B$5</f>
        <v>56.4510638297872</v>
      </c>
      <c r="H34" s="123">
        <f>E34*$B$9</f>
        <v>4.6808510638298</v>
      </c>
      <c r="I34" s="126">
        <f>$D34*(1+$B$12)*$B$11</f>
        <v>20.514</v>
      </c>
      <c r="J34" s="125">
        <f>$D34*50.3%</f>
        <v>132.289</v>
      </c>
      <c r="K34" s="123">
        <f>($D34*(1+$B$12))+G34+H34+I34+J34</f>
        <v>555.834914893617</v>
      </c>
      <c r="L34" s="123">
        <f>K34*(1/(1-$B$13))</f>
        <v>1157.989406028370</v>
      </c>
      <c r="M34" s="123">
        <f>K34*$C34</f>
        <v>11116.6982978723</v>
      </c>
    </row>
    <row r="35" ht="19.65" customHeight="1">
      <c r="A35" s="119"/>
      <c r="B35" s="119"/>
      <c r="C35" s="127"/>
      <c r="D35" s="121"/>
      <c r="E35" s="122"/>
      <c r="F35" s="120">
        <f>C35*E35</f>
        <v>0</v>
      </c>
      <c r="G35" s="121">
        <f>E35*$B$5</f>
        <v>0</v>
      </c>
      <c r="H35" s="123">
        <f>E35*$B$9</f>
        <v>0</v>
      </c>
      <c r="I35" s="128">
        <f>$D35*(1+$B$12)*$B$11</f>
        <v>0</v>
      </c>
      <c r="J35" s="120">
        <f>$D35*50.3%</f>
        <v>0</v>
      </c>
      <c r="K35" s="123">
        <f>($D35*(1+$B$12))+G35+H35+I35+J35</f>
        <v>0</v>
      </c>
      <c r="L35" s="123">
        <f>K35*(1/(1-$B$13))</f>
        <v>0</v>
      </c>
      <c r="M35" s="123">
        <f>K35*$C35</f>
        <v>0</v>
      </c>
    </row>
    <row r="36" ht="19.65" customHeight="1">
      <c r="A36" t="s" s="118">
        <v>54</v>
      </c>
      <c r="B36" s="129">
        <v>22103</v>
      </c>
      <c r="C36" s="120">
        <v>20</v>
      </c>
      <c r="D36" s="121">
        <v>531</v>
      </c>
      <c r="E36" s="122">
        <v>120</v>
      </c>
      <c r="F36" s="130">
        <f>C36*E36</f>
        <v>2400</v>
      </c>
      <c r="G36" s="121">
        <f>E36*$B$5</f>
        <v>307.914893617021</v>
      </c>
      <c r="H36" s="123">
        <f>E36*$B$9</f>
        <v>25.5319148936171</v>
      </c>
      <c r="I36" s="126">
        <f>$D36*(1+$B$12)*$B$11</f>
        <v>41.418</v>
      </c>
      <c r="J36" s="125">
        <f>$D36*50.3%</f>
        <v>267.093</v>
      </c>
      <c r="K36" s="123">
        <f>($D36*(1+$B$12))+G36+H36+I36+J36</f>
        <v>1332.257808510640</v>
      </c>
      <c r="L36" s="123">
        <f>K36*(1/(1-$B$13))</f>
        <v>2775.537101063830</v>
      </c>
      <c r="M36" s="123">
        <f>K36*$C36</f>
        <v>26645.1561702128</v>
      </c>
    </row>
    <row r="37" ht="19.65" customHeight="1">
      <c r="A37" s="119"/>
      <c r="B37" s="119"/>
      <c r="C37" s="127"/>
      <c r="D37" s="121"/>
      <c r="E37" s="122"/>
      <c r="F37" s="120">
        <f>C37*E37</f>
        <v>0</v>
      </c>
      <c r="G37" s="121">
        <f>E37*$B$5</f>
        <v>0</v>
      </c>
      <c r="H37" s="123">
        <f>E37*$B$9</f>
        <v>0</v>
      </c>
      <c r="I37" s="128">
        <f>$D37*(1+$B$12)*$B$11</f>
        <v>0</v>
      </c>
      <c r="J37" s="120">
        <f>$D37*50.3%</f>
        <v>0</v>
      </c>
      <c r="K37" s="123">
        <f>($D37*(1+$B$12))+G37+H37+I37+J37</f>
        <v>0</v>
      </c>
      <c r="L37" s="123">
        <f>K37*(1/(1-$B$13))</f>
        <v>0</v>
      </c>
      <c r="M37" s="123">
        <f>K37*$C37</f>
        <v>0</v>
      </c>
    </row>
    <row r="38" ht="19.65" customHeight="1">
      <c r="A38" s="119"/>
      <c r="B38" s="119"/>
      <c r="C38" s="127"/>
      <c r="D38" s="121"/>
      <c r="E38" s="122"/>
      <c r="F38" s="120">
        <f>C38*E38</f>
        <v>0</v>
      </c>
      <c r="G38" s="121">
        <f>E38*$B$5</f>
        <v>0</v>
      </c>
      <c r="H38" s="123">
        <f>E38*$B$9</f>
        <v>0</v>
      </c>
      <c r="I38" s="128">
        <f>$D38*(1+$B$12)*$B$11</f>
        <v>0</v>
      </c>
      <c r="J38" s="120">
        <f>$D38*50.3%</f>
        <v>0</v>
      </c>
      <c r="K38" s="123">
        <f>($D38*(1+$B$12))+G38+H38+I38+J38</f>
        <v>0</v>
      </c>
      <c r="L38" s="123">
        <f>K38*(1/(1-$B$13))</f>
        <v>0</v>
      </c>
      <c r="M38" s="123">
        <f>K38*$C38</f>
        <v>0</v>
      </c>
    </row>
    <row r="39" ht="19.65" customHeight="1">
      <c r="A39" s="119"/>
      <c r="B39" s="119"/>
      <c r="C39" s="127"/>
      <c r="D39" s="121"/>
      <c r="E39" s="122"/>
      <c r="F39" s="120">
        <f>C39*E39</f>
        <v>0</v>
      </c>
      <c r="G39" s="121">
        <f>E39*$B$5</f>
        <v>0</v>
      </c>
      <c r="H39" s="123">
        <f>E39*$B$9</f>
        <v>0</v>
      </c>
      <c r="I39" s="128">
        <f>$D39*(1+$B$12)*$B$11</f>
        <v>0</v>
      </c>
      <c r="J39" s="120">
        <f>$D39*50.3%</f>
        <v>0</v>
      </c>
      <c r="K39" s="123">
        <f>($D39*(1+$B$12))+G39+H39+I39+J39</f>
        <v>0</v>
      </c>
      <c r="L39" s="123">
        <f>K39*(1/(1-$B$13))</f>
        <v>0</v>
      </c>
      <c r="M39" s="123">
        <f>K39*$C39</f>
        <v>0</v>
      </c>
    </row>
    <row r="40" ht="20.15" customHeight="1">
      <c r="A40" s="119"/>
      <c r="B40" s="142"/>
      <c r="C40" s="142"/>
      <c r="D40" s="143"/>
      <c r="E40" s="144"/>
      <c r="F40" s="145">
        <f>C40*E40</f>
        <v>0</v>
      </c>
      <c r="G40" s="146">
        <f>E40*$B$5</f>
        <v>0</v>
      </c>
      <c r="H40" s="143">
        <f>E40*$B$9</f>
        <v>0</v>
      </c>
      <c r="I40" s="147">
        <f>$D40*(1+$B$12)*$B$11</f>
        <v>0</v>
      </c>
      <c r="J40" s="145">
        <f>$D40*50.3%</f>
        <v>0</v>
      </c>
      <c r="K40" s="143">
        <f>($D40*(1+$B$12))+G40+H40+I40+J40</f>
        <v>0</v>
      </c>
      <c r="L40" s="143">
        <f>K40*(1/(1-$B$13))</f>
        <v>0</v>
      </c>
      <c r="M40" s="143">
        <f>K40*$C40</f>
        <v>0</v>
      </c>
    </row>
    <row r="41" ht="20.15" customHeight="1">
      <c r="A41" s="127"/>
      <c r="B41" s="148"/>
      <c r="C41" s="149">
        <f>SUM(C16:C40)</f>
        <v>280</v>
      </c>
      <c r="D41" s="150">
        <f>SUM(D16:D40)</f>
        <v>5514</v>
      </c>
      <c r="E41" s="151">
        <f>SUM(E16:E40)</f>
        <v>798.5</v>
      </c>
      <c r="F41" s="152">
        <f>SUM(F16:F40)</f>
        <v>14036</v>
      </c>
      <c r="G41" s="150">
        <f>SUM(G16:G40)</f>
        <v>2048.9170212766</v>
      </c>
      <c r="H41" s="153">
        <f>SUM(H16:H40)</f>
        <v>169.893617021277</v>
      </c>
      <c r="I41" s="154">
        <f>SUM(I16:I40)</f>
        <v>430.092</v>
      </c>
      <c r="J41" s="149">
        <f>SUM(J16:J40)</f>
        <v>2773.542</v>
      </c>
      <c r="K41" s="153">
        <f>SUM(K16:K40)</f>
        <v>12590.6446382979</v>
      </c>
      <c r="L41" s="153">
        <f>SUM(L16:L40)</f>
        <v>26230.5096631206</v>
      </c>
      <c r="M41" s="153">
        <f>SUM(M16:M40)</f>
        <v>220652.212702128</v>
      </c>
    </row>
    <row r="42" ht="19.65" customHeight="1">
      <c r="A42" s="127"/>
      <c r="B42" s="127"/>
      <c r="C42" s="127"/>
      <c r="D42" s="127"/>
      <c r="E42" s="155"/>
      <c r="F42" s="127"/>
      <c r="G42" s="125"/>
      <c r="H42" s="127"/>
      <c r="I42" s="127"/>
      <c r="J42" s="127"/>
      <c r="K42" s="127"/>
      <c r="L42" s="127"/>
      <c r="M42" s="127"/>
    </row>
    <row r="43" ht="19.65" customHeight="1">
      <c r="A43" s="127"/>
      <c r="B43" s="127"/>
      <c r="C43" s="127"/>
      <c r="D43" s="127"/>
      <c r="E43" s="155"/>
      <c r="F43" s="127"/>
      <c r="G43" s="125"/>
      <c r="H43" s="127"/>
      <c r="I43" s="127"/>
      <c r="J43" s="127"/>
      <c r="K43" s="127"/>
      <c r="L43" s="127"/>
      <c r="M43" s="127"/>
    </row>
    <row r="44" ht="19.65" customHeight="1">
      <c r="A44" s="127"/>
      <c r="B44" s="127"/>
      <c r="C44" s="127"/>
      <c r="D44" s="127"/>
      <c r="E44" s="155"/>
      <c r="F44" s="127"/>
      <c r="G44" s="125"/>
      <c r="H44" s="127"/>
      <c r="I44" s="127"/>
      <c r="J44" s="127"/>
      <c r="K44" s="127"/>
      <c r="L44" s="127"/>
      <c r="M44" s="127"/>
    </row>
    <row r="45" ht="19.65" customHeight="1">
      <c r="A45" s="127"/>
      <c r="B45" s="127"/>
      <c r="C45" s="127"/>
      <c r="D45" s="127"/>
      <c r="E45" s="155"/>
      <c r="F45" s="127"/>
      <c r="G45" s="125"/>
      <c r="H45" s="127"/>
      <c r="I45" s="127"/>
      <c r="J45" s="127"/>
      <c r="K45" s="127"/>
      <c r="L45" s="127"/>
      <c r="M45" s="127"/>
    </row>
    <row r="46" ht="19.65" customHeight="1">
      <c r="A46" s="127"/>
      <c r="B46" s="127"/>
      <c r="C46" s="127"/>
      <c r="D46" s="127"/>
      <c r="E46" s="155"/>
      <c r="F46" s="127"/>
      <c r="G46" s="125"/>
      <c r="H46" s="127"/>
      <c r="I46" s="127"/>
      <c r="J46" s="127"/>
      <c r="K46" s="127"/>
      <c r="L46" s="127"/>
      <c r="M46" s="127"/>
    </row>
    <row r="47" ht="19.65" customHeight="1">
      <c r="A47" s="127"/>
      <c r="B47" s="127"/>
      <c r="C47" s="127"/>
      <c r="D47" s="127"/>
      <c r="E47" s="155"/>
      <c r="F47" s="127"/>
      <c r="G47" s="125"/>
      <c r="H47" s="127"/>
      <c r="I47" s="127"/>
      <c r="J47" s="127"/>
      <c r="K47" s="127"/>
      <c r="L47" s="127"/>
      <c r="M47" s="127"/>
    </row>
  </sheetData>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